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wspis.sharepoint.com/sites/PBSFAIP/ClientDocs/Task 6 - Bus Stop Improvement Recommendations/"/>
    </mc:Choice>
  </mc:AlternateContent>
  <xr:revisionPtr revIDLastSave="224" documentId="13_ncr:1_{B8D97EB7-6E4A-4B97-B47C-EB9B0CC67BAF}" xr6:coauthVersionLast="47" xr6:coauthVersionMax="47" xr10:uidLastSave="{1A050920-A699-4848-B80E-6FF01EFE0A32}"/>
  <bookViews>
    <workbookView xWindow="13365" yWindow="-16320" windowWidth="29040" windowHeight="15720" tabRatio="862" firstSheet="5" activeTab="1" xr2:uid="{00000000-000D-0000-FFFF-FFFF00000000}"/>
  </bookViews>
  <sheets>
    <sheet name="Bus Stop Category T 1-4" sheetId="42" r:id="rId1"/>
    <sheet name="PCT Category 1" sheetId="16" r:id="rId2"/>
    <sheet name="PCT Category 2" sheetId="32" r:id="rId3"/>
    <sheet name="PCT Category 3" sheetId="35" r:id="rId4"/>
    <sheet name="PCT Category 4" sheetId="36" r:id="rId5"/>
    <sheet name="Roseville Transit Category 1" sheetId="41" r:id="rId6"/>
    <sheet name="Roseville Transit Category 2" sheetId="38" r:id="rId7"/>
    <sheet name="Roseville Transit Category 3" sheetId="39" r:id="rId8"/>
    <sheet name="Roseville Transit Category 4" sheetId="40" r:id="rId9"/>
    <sheet name="Top Ten Stops for Improvements" sheetId="49" r:id="rId10"/>
    <sheet name="Cat 1 Summary Table" sheetId="44" r:id="rId11"/>
    <sheet name="Cat 2 Summary Table" sheetId="50" r:id="rId12"/>
    <sheet name="Cat 3 Summary Table" sheetId="46" r:id="rId13"/>
    <sheet name="Cat 4 Summary Table" sheetId="47" r:id="rId14"/>
    <sheet name="All Stops Summary Table" sheetId="48" r:id="rId15"/>
  </sheets>
  <externalReferences>
    <externalReference r:id="rId16"/>
  </externalReferences>
  <definedNames>
    <definedName name="_xlnm.Print_Area" localSheetId="1">'PCT Category 1'!#REF!</definedName>
    <definedName name="_xlnm.Print_Area" localSheetId="2">'PCT Category 2'!#REF!</definedName>
    <definedName name="_xlnm.Print_Area" localSheetId="3">'PCT Category 3'!#REF!</definedName>
    <definedName name="_xlnm.Print_Area" localSheetId="4">'PCT Category 4'!#REF!</definedName>
    <definedName name="_xlnm.Print_Area" localSheetId="5">'Roseville Transit Category 1'!#REF!</definedName>
    <definedName name="_xlnm.Print_Area" localSheetId="6">'Roseville Transit Category 2'!#REF!</definedName>
    <definedName name="_xlnm.Print_Area" localSheetId="7">'Roseville Transit Category 3'!#REF!</definedName>
    <definedName name="_xlnm.Print_Area" localSheetId="8">'Roseville Transit Category 4'!#REF!</definedName>
    <definedName name="_xlnm.Print_Titles" localSheetId="1">'PCT Category 1'!$3:$7</definedName>
    <definedName name="_xlnm.Print_Titles" localSheetId="2">'PCT Category 2'!$3:$7</definedName>
    <definedName name="_xlnm.Print_Titles" localSheetId="3">'PCT Category 3'!$3:$7</definedName>
    <definedName name="_xlnm.Print_Titles" localSheetId="4">'PCT Category 4'!$3:$7</definedName>
    <definedName name="_xlnm.Print_Titles" localSheetId="5">'Roseville Transit Category 1'!$3:$7</definedName>
    <definedName name="_xlnm.Print_Titles" localSheetId="6">'Roseville Transit Category 2'!$3:$7</definedName>
    <definedName name="_xlnm.Print_Titles" localSheetId="7">'Roseville Transit Category 3'!$3:$7</definedName>
    <definedName name="_xlnm.Print_Titles" localSheetId="8">'Roseville Transit Category 4'!$3:$7</definedName>
    <definedName name="wrn.INFO._.FR._.1." localSheetId="5" hidden="1">{#N/A,#N/A,TRUE,"2 South";#N/A,#N/A,TRUE,"2 North";#N/A,#N/A,TRUE,"4 East";#N/A,#N/A,TRUE,"4 West"}</definedName>
    <definedName name="wrn.INFO._.FR._.1." hidden="1">{#N/A,#N/A,TRUE,"2 South";#N/A,#N/A,TRUE,"2 North";#N/A,#N/A,TRUE,"4 East";#N/A,#N/A,TRUE,"4 West"}</definedName>
    <definedName name="wrn.Route._.1._.Stops." localSheetId="5" hidden="1">{#N/A,#N/A,FALSE,"1 East";#N/A,#N/A,FALSE,"1 West"}</definedName>
    <definedName name="wrn.Route._.1._.Stops." hidden="1">{#N/A,#N/A,FALSE,"1 East";#N/A,#N/A,FALSE,"1 West"}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41" l="1"/>
  <c r="AX8" i="41"/>
  <c r="AY8" i="41"/>
  <c r="E8" i="48"/>
  <c r="G33" i="48" l="1"/>
  <c r="G28" i="48"/>
  <c r="E28" i="48"/>
  <c r="G25" i="48"/>
  <c r="G20" i="48"/>
  <c r="E20" i="48"/>
  <c r="G19" i="48"/>
  <c r="E19" i="48"/>
  <c r="G18" i="48"/>
  <c r="E18" i="48"/>
  <c r="G24" i="48"/>
  <c r="E24" i="48"/>
  <c r="E17" i="50"/>
  <c r="G16" i="48"/>
  <c r="E16" i="48"/>
  <c r="G15" i="48"/>
  <c r="G13" i="48"/>
  <c r="E13" i="48"/>
  <c r="G12" i="48"/>
  <c r="G10" i="48"/>
  <c r="G9" i="48"/>
  <c r="G8" i="48"/>
  <c r="G26" i="50"/>
  <c r="G22" i="50"/>
  <c r="G19" i="50"/>
  <c r="G18" i="50"/>
  <c r="G17" i="50"/>
  <c r="G15" i="50"/>
  <c r="G14" i="50"/>
  <c r="G13" i="50"/>
  <c r="G12" i="50"/>
  <c r="G10" i="50"/>
  <c r="G9" i="50"/>
  <c r="G8" i="50"/>
  <c r="E26" i="50"/>
  <c r="E22" i="50"/>
  <c r="E19" i="50"/>
  <c r="E18" i="50"/>
  <c r="E15" i="50"/>
  <c r="E13" i="50"/>
  <c r="E12" i="50"/>
  <c r="E10" i="50"/>
  <c r="E9" i="50"/>
  <c r="E8" i="50"/>
  <c r="G6" i="50"/>
  <c r="E6" i="50"/>
  <c r="BE38" i="40"/>
  <c r="BE39" i="40"/>
  <c r="BE40" i="40"/>
  <c r="BE54" i="39"/>
  <c r="BE68" i="39"/>
  <c r="BE69" i="39"/>
  <c r="BE70" i="39"/>
  <c r="BE71" i="39"/>
  <c r="BE72" i="39"/>
  <c r="BE73" i="39"/>
  <c r="BE74" i="39"/>
  <c r="BE75" i="39"/>
  <c r="BE76" i="39"/>
  <c r="BE77" i="39"/>
  <c r="BE25" i="38"/>
  <c r="BE26" i="38"/>
  <c r="BE27" i="38"/>
  <c r="BE28" i="38"/>
  <c r="BE29" i="38"/>
  <c r="BE30" i="38"/>
  <c r="BE32" i="38"/>
  <c r="BE33" i="38"/>
  <c r="BE24" i="41"/>
  <c r="BE25" i="41"/>
  <c r="BE22" i="41"/>
  <c r="BE23" i="41"/>
  <c r="BB77" i="36"/>
  <c r="BB78" i="36"/>
  <c r="BB79" i="36"/>
  <c r="BB80" i="36"/>
  <c r="BB25" i="35"/>
  <c r="BB26" i="35"/>
  <c r="BB27" i="35"/>
  <c r="BB28" i="35"/>
  <c r="BB29" i="35"/>
  <c r="BB30" i="35"/>
  <c r="BB31" i="35"/>
  <c r="BB32" i="35"/>
  <c r="BB33" i="35"/>
  <c r="BB34" i="35"/>
  <c r="BB35" i="35"/>
  <c r="BB36" i="35"/>
  <c r="BB37" i="35"/>
  <c r="BB38" i="35"/>
  <c r="BB39" i="35"/>
  <c r="BB40" i="35"/>
  <c r="BE8" i="38"/>
  <c r="BB30" i="36"/>
  <c r="BB8" i="32"/>
  <c r="K31" i="32"/>
  <c r="AB31" i="32"/>
  <c r="AC31" i="32"/>
  <c r="AI31" i="32"/>
  <c r="AJ31" i="32"/>
  <c r="AK31" i="32"/>
  <c r="AM31" i="32"/>
  <c r="BP31" i="32" s="1"/>
  <c r="BQ31" i="32" s="1"/>
  <c r="AN31" i="32"/>
  <c r="AO31" i="32"/>
  <c r="AQ31" i="32"/>
  <c r="AR31" i="32"/>
  <c r="AS31" i="32"/>
  <c r="AT31" i="32"/>
  <c r="AU31" i="32"/>
  <c r="AV31" i="32"/>
  <c r="AW31" i="32"/>
  <c r="AX31" i="32"/>
  <c r="BB31" i="32"/>
  <c r="BE31" i="32"/>
  <c r="BF31" i="32"/>
  <c r="BG31" i="32"/>
  <c r="BH31" i="32"/>
  <c r="BI31" i="32"/>
  <c r="BJ31" i="32"/>
  <c r="BK31" i="32"/>
  <c r="BL31" i="32"/>
  <c r="BM31" i="32"/>
  <c r="BN31" i="32"/>
  <c r="BO31" i="32"/>
  <c r="BR31" i="32"/>
  <c r="BT31" i="32"/>
  <c r="BU31" i="32"/>
  <c r="BV31" i="32"/>
  <c r="CA31" i="32"/>
  <c r="CD31" i="32"/>
  <c r="CE31" i="32"/>
  <c r="BB23" i="32"/>
  <c r="BB35" i="32"/>
  <c r="BB36" i="32"/>
  <c r="BB27" i="32"/>
  <c r="BB28" i="32"/>
  <c r="BB29" i="32"/>
  <c r="BB30" i="32"/>
  <c r="BB25" i="32"/>
  <c r="BB26" i="32"/>
  <c r="BB32" i="32"/>
  <c r="BB33" i="32"/>
  <c r="BB34" i="32"/>
  <c r="BB24" i="32"/>
  <c r="BB37" i="32"/>
  <c r="BB38" i="32"/>
  <c r="BB39" i="32"/>
  <c r="BB8" i="16"/>
  <c r="BB16" i="16"/>
  <c r="I9" i="49"/>
  <c r="I10" i="49"/>
  <c r="I11" i="49"/>
  <c r="I12" i="49"/>
  <c r="I13" i="49"/>
  <c r="I14" i="49"/>
  <c r="I15" i="49"/>
  <c r="I16" i="49"/>
  <c r="I8" i="49"/>
  <c r="H9" i="49"/>
  <c r="H10" i="49"/>
  <c r="H11" i="49"/>
  <c r="H12" i="49"/>
  <c r="H13" i="49"/>
  <c r="H14" i="49"/>
  <c r="H15" i="49"/>
  <c r="H16" i="49"/>
  <c r="H8" i="49"/>
  <c r="I7" i="49"/>
  <c r="H7" i="49"/>
  <c r="BS33" i="38"/>
  <c r="BS32" i="38"/>
  <c r="BS31" i="38"/>
  <c r="BS30" i="38"/>
  <c r="BT30" i="38" s="1"/>
  <c r="BS29" i="38"/>
  <c r="BS28" i="38"/>
  <c r="BS27" i="38"/>
  <c r="BT27" i="38" s="1"/>
  <c r="BS26" i="38"/>
  <c r="BS25" i="38"/>
  <c r="BS24" i="38"/>
  <c r="BT24" i="38" s="1"/>
  <c r="BS23" i="38"/>
  <c r="BT23" i="38" s="1"/>
  <c r="BS22" i="38"/>
  <c r="BT22" i="38" s="1"/>
  <c r="BS21" i="38"/>
  <c r="BT21" i="38" s="1"/>
  <c r="BS20" i="38"/>
  <c r="BT20" i="38" s="1"/>
  <c r="BS19" i="38"/>
  <c r="BT19" i="38" s="1"/>
  <c r="BS18" i="38"/>
  <c r="BS17" i="38"/>
  <c r="BS16" i="38"/>
  <c r="BS15" i="38"/>
  <c r="BS14" i="38"/>
  <c r="BT14" i="38" s="1"/>
  <c r="BS13" i="38"/>
  <c r="BS12" i="38"/>
  <c r="BS11" i="38"/>
  <c r="BT11" i="38" s="1"/>
  <c r="BS10" i="38"/>
  <c r="BS9" i="38"/>
  <c r="BS8" i="38"/>
  <c r="BT8" i="38" s="1"/>
  <c r="BU23" i="41"/>
  <c r="BU22" i="41"/>
  <c r="BV22" i="41" s="1"/>
  <c r="BU25" i="41"/>
  <c r="BV25" i="41" s="1"/>
  <c r="BU24" i="41"/>
  <c r="BU21" i="41"/>
  <c r="BV21" i="41" s="1"/>
  <c r="BU20" i="41"/>
  <c r="BV20" i="41" s="1"/>
  <c r="BU19" i="41"/>
  <c r="BU18" i="41"/>
  <c r="BU17" i="41"/>
  <c r="BU16" i="41"/>
  <c r="BU15" i="41"/>
  <c r="BU14" i="41"/>
  <c r="BV14" i="41" s="1"/>
  <c r="BU13" i="41"/>
  <c r="BU12" i="41"/>
  <c r="BV12" i="41" s="1"/>
  <c r="BU11" i="41"/>
  <c r="BU10" i="41"/>
  <c r="BV10" i="41" s="1"/>
  <c r="BU9" i="41"/>
  <c r="BU8" i="41"/>
  <c r="BV8" i="41" s="1"/>
  <c r="BT18" i="38"/>
  <c r="BI12" i="41"/>
  <c r="BI13" i="41"/>
  <c r="BJ13" i="41" s="1"/>
  <c r="D16" i="49"/>
  <c r="C16" i="49"/>
  <c r="C15" i="49"/>
  <c r="D15" i="49"/>
  <c r="C8" i="49"/>
  <c r="D8" i="49"/>
  <c r="C9" i="49"/>
  <c r="D9" i="49"/>
  <c r="C10" i="49"/>
  <c r="D10" i="49"/>
  <c r="C11" i="49"/>
  <c r="D11" i="49"/>
  <c r="C12" i="49"/>
  <c r="D12" i="49"/>
  <c r="C13" i="49"/>
  <c r="D13" i="49"/>
  <c r="C14" i="49"/>
  <c r="D14" i="49"/>
  <c r="D7" i="49"/>
  <c r="C7" i="49"/>
  <c r="G20" i="47"/>
  <c r="G6" i="47"/>
  <c r="E20" i="47"/>
  <c r="E33" i="48" s="1"/>
  <c r="E6" i="47"/>
  <c r="G21" i="46"/>
  <c r="E21" i="46"/>
  <c r="E6" i="46"/>
  <c r="G6" i="46"/>
  <c r="G28" i="44"/>
  <c r="G24" i="44"/>
  <c r="G21" i="44"/>
  <c r="G21" i="48" s="1"/>
  <c r="G20" i="44"/>
  <c r="G19" i="44"/>
  <c r="E28" i="44"/>
  <c r="E24" i="44"/>
  <c r="E21" i="44"/>
  <c r="E21" i="48" s="1"/>
  <c r="E20" i="44"/>
  <c r="E19" i="44"/>
  <c r="G6" i="44"/>
  <c r="E6" i="44"/>
  <c r="E6" i="48" s="1"/>
  <c r="BE31" i="38"/>
  <c r="AX21" i="35"/>
  <c r="AW21" i="35"/>
  <c r="AV21" i="35"/>
  <c r="AU21" i="35"/>
  <c r="AT21" i="35"/>
  <c r="AS21" i="35"/>
  <c r="AR21" i="35"/>
  <c r="AQ21" i="35"/>
  <c r="BV21" i="35"/>
  <c r="BU21" i="35"/>
  <c r="BS21" i="35"/>
  <c r="BT21" i="35" s="1"/>
  <c r="BQ21" i="35"/>
  <c r="BR21" i="35" s="1"/>
  <c r="BP21" i="35"/>
  <c r="BM21" i="35"/>
  <c r="BN21" i="35" s="1"/>
  <c r="BK21" i="35"/>
  <c r="BJ21" i="35"/>
  <c r="BH21" i="35"/>
  <c r="BF21" i="35"/>
  <c r="BG21" i="35" s="1"/>
  <c r="BE21" i="35"/>
  <c r="BC21" i="35"/>
  <c r="BB21" i="35" s="1"/>
  <c r="AO21" i="35"/>
  <c r="AN21" i="35"/>
  <c r="CA21" i="35" s="1"/>
  <c r="AJ21" i="35"/>
  <c r="AI21" i="35"/>
  <c r="CD21" i="35" s="1"/>
  <c r="AH21" i="35"/>
  <c r="CE21" i="35" s="1"/>
  <c r="AE21" i="35"/>
  <c r="BL21" i="35" s="1"/>
  <c r="AC21" i="35"/>
  <c r="AB21" i="35"/>
  <c r="BI21" i="35" s="1"/>
  <c r="K21" i="35"/>
  <c r="BX47" i="39"/>
  <c r="BX54" i="39"/>
  <c r="BS47" i="39"/>
  <c r="BT47" i="39" s="1"/>
  <c r="BS54" i="39"/>
  <c r="BT54" i="39" s="1"/>
  <c r="AQ57" i="39"/>
  <c r="AR57" i="39"/>
  <c r="AS57" i="39"/>
  <c r="AT57" i="39"/>
  <c r="AU57" i="39"/>
  <c r="AV57" i="39"/>
  <c r="AW57" i="39"/>
  <c r="AX57" i="39"/>
  <c r="AY57" i="39"/>
  <c r="AZ57" i="39"/>
  <c r="BA57" i="39"/>
  <c r="AQ51" i="39"/>
  <c r="AR51" i="39"/>
  <c r="AS51" i="39"/>
  <c r="AT51" i="39"/>
  <c r="AU51" i="39"/>
  <c r="AV51" i="39"/>
  <c r="AW51" i="39"/>
  <c r="AX51" i="39"/>
  <c r="AY51" i="39"/>
  <c r="AZ51" i="39"/>
  <c r="BA51" i="39"/>
  <c r="AQ64" i="39"/>
  <c r="AR64" i="39"/>
  <c r="AS64" i="39"/>
  <c r="AT64" i="39"/>
  <c r="AU64" i="39"/>
  <c r="AV64" i="39"/>
  <c r="AW64" i="39"/>
  <c r="AX64" i="39"/>
  <c r="AY64" i="39"/>
  <c r="AZ64" i="39"/>
  <c r="BA64" i="39"/>
  <c r="AQ61" i="39"/>
  <c r="AR61" i="39"/>
  <c r="AS61" i="39"/>
  <c r="AT61" i="39"/>
  <c r="AU61" i="39"/>
  <c r="AV61" i="39"/>
  <c r="AW61" i="39"/>
  <c r="AX61" i="39"/>
  <c r="AY61" i="39"/>
  <c r="AZ61" i="39"/>
  <c r="BA61" i="39"/>
  <c r="AQ62" i="39"/>
  <c r="AR62" i="39"/>
  <c r="AS62" i="39"/>
  <c r="AT62" i="39"/>
  <c r="AU62" i="39"/>
  <c r="AV62" i="39"/>
  <c r="AW62" i="39"/>
  <c r="AX62" i="39"/>
  <c r="AY62" i="39"/>
  <c r="AZ62" i="39"/>
  <c r="BA62" i="39"/>
  <c r="AQ48" i="39"/>
  <c r="AR48" i="39"/>
  <c r="AS48" i="39"/>
  <c r="AT48" i="39"/>
  <c r="AU48" i="39"/>
  <c r="AV48" i="39"/>
  <c r="AW48" i="39"/>
  <c r="AX48" i="39"/>
  <c r="AY48" i="39"/>
  <c r="AZ48" i="39"/>
  <c r="BA48" i="39"/>
  <c r="AQ65" i="39"/>
  <c r="AR65" i="39"/>
  <c r="AS65" i="39"/>
  <c r="AT65" i="39"/>
  <c r="AU65" i="39"/>
  <c r="AV65" i="39"/>
  <c r="AW65" i="39"/>
  <c r="AX65" i="39"/>
  <c r="AY65" i="39"/>
  <c r="AZ65" i="39"/>
  <c r="BA65" i="39"/>
  <c r="AQ41" i="39"/>
  <c r="AR41" i="39"/>
  <c r="AS41" i="39"/>
  <c r="AT41" i="39"/>
  <c r="AU41" i="39"/>
  <c r="AV41" i="39"/>
  <c r="AW41" i="39"/>
  <c r="AX41" i="39"/>
  <c r="AY41" i="39"/>
  <c r="AZ41" i="39"/>
  <c r="BA41" i="39"/>
  <c r="AQ53" i="39"/>
  <c r="AR53" i="39"/>
  <c r="AS53" i="39"/>
  <c r="AT53" i="39"/>
  <c r="AU53" i="39"/>
  <c r="AV53" i="39"/>
  <c r="AW53" i="39"/>
  <c r="AX53" i="39"/>
  <c r="AY53" i="39"/>
  <c r="AZ53" i="39"/>
  <c r="BA53" i="39"/>
  <c r="AQ35" i="39"/>
  <c r="AR35" i="39"/>
  <c r="AS35" i="39"/>
  <c r="AT35" i="39"/>
  <c r="AU35" i="39"/>
  <c r="AV35" i="39"/>
  <c r="AW35" i="39"/>
  <c r="AX35" i="39"/>
  <c r="AY35" i="39"/>
  <c r="AZ35" i="39"/>
  <c r="BA35" i="39"/>
  <c r="AQ66" i="39"/>
  <c r="AR66" i="39"/>
  <c r="AS66" i="39"/>
  <c r="AT66" i="39"/>
  <c r="AU66" i="39"/>
  <c r="AV66" i="39"/>
  <c r="AW66" i="39"/>
  <c r="AX66" i="39"/>
  <c r="AY66" i="39"/>
  <c r="AZ66" i="39"/>
  <c r="BA66" i="39"/>
  <c r="AQ20" i="39"/>
  <c r="AR20" i="39"/>
  <c r="AS20" i="39"/>
  <c r="AT20" i="39"/>
  <c r="AU20" i="39"/>
  <c r="AV20" i="39"/>
  <c r="AW20" i="39"/>
  <c r="AX20" i="39"/>
  <c r="AY20" i="39"/>
  <c r="AZ20" i="39"/>
  <c r="BA20" i="39"/>
  <c r="AQ30" i="39"/>
  <c r="AR30" i="39"/>
  <c r="AS30" i="39"/>
  <c r="AT30" i="39"/>
  <c r="AU30" i="39"/>
  <c r="AV30" i="39"/>
  <c r="AW30" i="39"/>
  <c r="AX30" i="39"/>
  <c r="AY30" i="39"/>
  <c r="AZ30" i="39"/>
  <c r="BA30" i="39"/>
  <c r="AQ39" i="39"/>
  <c r="AR39" i="39"/>
  <c r="AS39" i="39"/>
  <c r="AT39" i="39"/>
  <c r="AU39" i="39"/>
  <c r="AV39" i="39"/>
  <c r="AW39" i="39"/>
  <c r="AX39" i="39"/>
  <c r="AY39" i="39"/>
  <c r="AZ39" i="39"/>
  <c r="BA39" i="39"/>
  <c r="AQ31" i="39"/>
  <c r="AR31" i="39"/>
  <c r="AS31" i="39"/>
  <c r="AT31" i="39"/>
  <c r="AU31" i="39"/>
  <c r="AV31" i="39"/>
  <c r="AW31" i="39"/>
  <c r="AX31" i="39"/>
  <c r="AY31" i="39"/>
  <c r="AZ31" i="39"/>
  <c r="BA31" i="39"/>
  <c r="AQ13" i="39"/>
  <c r="AR13" i="39"/>
  <c r="AS13" i="39"/>
  <c r="AT13" i="39"/>
  <c r="AU13" i="39"/>
  <c r="AV13" i="39"/>
  <c r="AW13" i="39"/>
  <c r="AX13" i="39"/>
  <c r="AY13" i="39"/>
  <c r="AZ13" i="39"/>
  <c r="BA13" i="39"/>
  <c r="AQ21" i="39"/>
  <c r="AR21" i="39"/>
  <c r="AS21" i="39"/>
  <c r="AT21" i="39"/>
  <c r="AU21" i="39"/>
  <c r="AV21" i="39"/>
  <c r="AW21" i="39"/>
  <c r="AX21" i="39"/>
  <c r="AY21" i="39"/>
  <c r="AZ21" i="39"/>
  <c r="BA21" i="39"/>
  <c r="AQ42" i="39"/>
  <c r="AR42" i="39"/>
  <c r="AS42" i="39"/>
  <c r="AT42" i="39"/>
  <c r="AU42" i="39"/>
  <c r="AV42" i="39"/>
  <c r="AW42" i="39"/>
  <c r="AX42" i="39"/>
  <c r="AY42" i="39"/>
  <c r="AZ42" i="39"/>
  <c r="BA42" i="39"/>
  <c r="AQ18" i="39"/>
  <c r="AR18" i="39"/>
  <c r="AS18" i="39"/>
  <c r="AT18" i="39"/>
  <c r="AU18" i="39"/>
  <c r="AV18" i="39"/>
  <c r="AW18" i="39"/>
  <c r="AX18" i="39"/>
  <c r="AY18" i="39"/>
  <c r="AZ18" i="39"/>
  <c r="BA18" i="39"/>
  <c r="AQ52" i="39"/>
  <c r="AR52" i="39"/>
  <c r="AS52" i="39"/>
  <c r="AT52" i="39"/>
  <c r="AU52" i="39"/>
  <c r="AV52" i="39"/>
  <c r="AW52" i="39"/>
  <c r="AX52" i="39"/>
  <c r="AY52" i="39"/>
  <c r="AZ52" i="39"/>
  <c r="BA52" i="39"/>
  <c r="AQ46" i="39"/>
  <c r="AR46" i="39"/>
  <c r="AS46" i="39"/>
  <c r="AT46" i="39"/>
  <c r="AU46" i="39"/>
  <c r="AV46" i="39"/>
  <c r="AW46" i="39"/>
  <c r="AX46" i="39"/>
  <c r="AY46" i="39"/>
  <c r="AZ46" i="39"/>
  <c r="BA46" i="39"/>
  <c r="AQ27" i="39"/>
  <c r="AR27" i="39"/>
  <c r="AS27" i="39"/>
  <c r="AT27" i="39"/>
  <c r="AU27" i="39"/>
  <c r="AV27" i="39"/>
  <c r="AW27" i="39"/>
  <c r="AX27" i="39"/>
  <c r="AY27" i="39"/>
  <c r="AZ27" i="39"/>
  <c r="BA27" i="39"/>
  <c r="AQ28" i="39"/>
  <c r="AR28" i="39"/>
  <c r="AS28" i="39"/>
  <c r="AT28" i="39"/>
  <c r="AU28" i="39"/>
  <c r="AV28" i="39"/>
  <c r="AW28" i="39"/>
  <c r="AX28" i="39"/>
  <c r="AY28" i="39"/>
  <c r="AZ28" i="39"/>
  <c r="BA28" i="39"/>
  <c r="AQ33" i="39"/>
  <c r="AR33" i="39"/>
  <c r="AS33" i="39"/>
  <c r="AT33" i="39"/>
  <c r="AU33" i="39"/>
  <c r="AV33" i="39"/>
  <c r="AW33" i="39"/>
  <c r="AX33" i="39"/>
  <c r="AY33" i="39"/>
  <c r="AZ33" i="39"/>
  <c r="BA33" i="39"/>
  <c r="AQ23" i="39"/>
  <c r="AR23" i="39"/>
  <c r="AS23" i="39"/>
  <c r="AT23" i="39"/>
  <c r="AU23" i="39"/>
  <c r="AV23" i="39"/>
  <c r="AW23" i="39"/>
  <c r="AX23" i="39"/>
  <c r="AY23" i="39"/>
  <c r="AZ23" i="39"/>
  <c r="BA23" i="39"/>
  <c r="AQ43" i="39"/>
  <c r="AR43" i="39"/>
  <c r="AS43" i="39"/>
  <c r="AT43" i="39"/>
  <c r="AU43" i="39"/>
  <c r="AV43" i="39"/>
  <c r="AW43" i="39"/>
  <c r="AX43" i="39"/>
  <c r="AY43" i="39"/>
  <c r="AZ43" i="39"/>
  <c r="BA43" i="39"/>
  <c r="AQ60" i="39"/>
  <c r="AR60" i="39"/>
  <c r="AS60" i="39"/>
  <c r="AT60" i="39"/>
  <c r="AU60" i="39"/>
  <c r="AV60" i="39"/>
  <c r="AW60" i="39"/>
  <c r="AX60" i="39"/>
  <c r="AY60" i="39"/>
  <c r="AZ60" i="39"/>
  <c r="BA60" i="39"/>
  <c r="AQ38" i="39"/>
  <c r="AR38" i="39"/>
  <c r="AS38" i="39"/>
  <c r="AT38" i="39"/>
  <c r="AU38" i="39"/>
  <c r="AV38" i="39"/>
  <c r="AW38" i="39"/>
  <c r="AX38" i="39"/>
  <c r="AY38" i="39"/>
  <c r="AZ38" i="39"/>
  <c r="BA38" i="39"/>
  <c r="AQ67" i="39"/>
  <c r="AR67" i="39"/>
  <c r="AS67" i="39"/>
  <c r="AT67" i="39"/>
  <c r="AU67" i="39"/>
  <c r="AV67" i="39"/>
  <c r="AW67" i="39"/>
  <c r="AX67" i="39"/>
  <c r="AY67" i="39"/>
  <c r="AZ67" i="39"/>
  <c r="BA67" i="39"/>
  <c r="AQ32" i="39"/>
  <c r="AR32" i="39"/>
  <c r="AS32" i="39"/>
  <c r="AT32" i="39"/>
  <c r="AU32" i="39"/>
  <c r="AV32" i="39"/>
  <c r="AW32" i="39"/>
  <c r="AX32" i="39"/>
  <c r="AY32" i="39"/>
  <c r="AZ32" i="39"/>
  <c r="BA32" i="39"/>
  <c r="AQ17" i="39"/>
  <c r="AR17" i="39"/>
  <c r="AS17" i="39"/>
  <c r="AT17" i="39"/>
  <c r="AU17" i="39"/>
  <c r="AV17" i="39"/>
  <c r="AW17" i="39"/>
  <c r="AX17" i="39"/>
  <c r="AY17" i="39"/>
  <c r="AZ17" i="39"/>
  <c r="BA17" i="39"/>
  <c r="AQ56" i="39"/>
  <c r="AR56" i="39"/>
  <c r="AS56" i="39"/>
  <c r="AT56" i="39"/>
  <c r="AU56" i="39"/>
  <c r="AV56" i="39"/>
  <c r="AW56" i="39"/>
  <c r="AX56" i="39"/>
  <c r="AY56" i="39"/>
  <c r="AZ56" i="39"/>
  <c r="BA56" i="39"/>
  <c r="AQ15" i="39"/>
  <c r="AR15" i="39"/>
  <c r="AS15" i="39"/>
  <c r="AT15" i="39"/>
  <c r="AU15" i="39"/>
  <c r="AV15" i="39"/>
  <c r="AW15" i="39"/>
  <c r="AX15" i="39"/>
  <c r="AY15" i="39"/>
  <c r="AZ15" i="39"/>
  <c r="BA15" i="39"/>
  <c r="AQ37" i="39"/>
  <c r="AR37" i="39"/>
  <c r="AS37" i="39"/>
  <c r="AT37" i="39"/>
  <c r="AU37" i="39"/>
  <c r="AV37" i="39"/>
  <c r="AW37" i="39"/>
  <c r="AX37" i="39"/>
  <c r="AY37" i="39"/>
  <c r="AZ37" i="39"/>
  <c r="BA37" i="39"/>
  <c r="AQ9" i="39"/>
  <c r="AR9" i="39"/>
  <c r="AS9" i="39"/>
  <c r="AT9" i="39"/>
  <c r="AU9" i="39"/>
  <c r="AV9" i="39"/>
  <c r="AW9" i="39"/>
  <c r="AX9" i="39"/>
  <c r="AY9" i="39"/>
  <c r="AZ9" i="39"/>
  <c r="BA9" i="39"/>
  <c r="AQ11" i="39"/>
  <c r="AR11" i="39"/>
  <c r="AS11" i="39"/>
  <c r="AT11" i="39"/>
  <c r="AU11" i="39"/>
  <c r="AV11" i="39"/>
  <c r="AW11" i="39"/>
  <c r="AX11" i="39"/>
  <c r="AY11" i="39"/>
  <c r="AZ11" i="39"/>
  <c r="BA11" i="39"/>
  <c r="AQ19" i="39"/>
  <c r="AR19" i="39"/>
  <c r="AS19" i="39"/>
  <c r="AT19" i="39"/>
  <c r="AU19" i="39"/>
  <c r="AV19" i="39"/>
  <c r="AW19" i="39"/>
  <c r="AX19" i="39"/>
  <c r="AY19" i="39"/>
  <c r="AZ19" i="39"/>
  <c r="BA19" i="39"/>
  <c r="AQ49" i="39"/>
  <c r="AR49" i="39"/>
  <c r="AS49" i="39"/>
  <c r="AT49" i="39"/>
  <c r="AU49" i="39"/>
  <c r="AV49" i="39"/>
  <c r="AW49" i="39"/>
  <c r="AX49" i="39"/>
  <c r="AY49" i="39"/>
  <c r="AZ49" i="39"/>
  <c r="BA49" i="39"/>
  <c r="AQ26" i="39"/>
  <c r="AR26" i="39"/>
  <c r="AS26" i="39"/>
  <c r="AT26" i="39"/>
  <c r="AU26" i="39"/>
  <c r="AV26" i="39"/>
  <c r="AW26" i="39"/>
  <c r="AX26" i="39"/>
  <c r="AY26" i="39"/>
  <c r="AZ26" i="39"/>
  <c r="BA26" i="39"/>
  <c r="AQ8" i="39"/>
  <c r="AR8" i="39"/>
  <c r="AS8" i="39"/>
  <c r="AT8" i="39"/>
  <c r="AU8" i="39"/>
  <c r="AV8" i="39"/>
  <c r="AW8" i="39"/>
  <c r="AX8" i="39"/>
  <c r="AY8" i="39"/>
  <c r="AZ8" i="39"/>
  <c r="BA8" i="39"/>
  <c r="AQ10" i="39"/>
  <c r="AR10" i="39"/>
  <c r="AS10" i="39"/>
  <c r="AT10" i="39"/>
  <c r="AU10" i="39"/>
  <c r="AV10" i="39"/>
  <c r="AW10" i="39"/>
  <c r="AX10" i="39"/>
  <c r="AY10" i="39"/>
  <c r="AZ10" i="39"/>
  <c r="BA10" i="39"/>
  <c r="AQ24" i="39"/>
  <c r="AR24" i="39"/>
  <c r="AS24" i="39"/>
  <c r="AT24" i="39"/>
  <c r="AU24" i="39"/>
  <c r="AV24" i="39"/>
  <c r="AW24" i="39"/>
  <c r="AX24" i="39"/>
  <c r="AY24" i="39"/>
  <c r="AZ24" i="39"/>
  <c r="BA24" i="39"/>
  <c r="AQ14" i="39"/>
  <c r="AR14" i="39"/>
  <c r="AS14" i="39"/>
  <c r="AT14" i="39"/>
  <c r="AU14" i="39"/>
  <c r="AV14" i="39"/>
  <c r="AW14" i="39"/>
  <c r="AX14" i="39"/>
  <c r="AY14" i="39"/>
  <c r="AZ14" i="39"/>
  <c r="BA14" i="39"/>
  <c r="AQ29" i="39"/>
  <c r="AR29" i="39"/>
  <c r="AS29" i="39"/>
  <c r="AT29" i="39"/>
  <c r="AU29" i="39"/>
  <c r="AV29" i="39"/>
  <c r="AW29" i="39"/>
  <c r="AX29" i="39"/>
  <c r="AY29" i="39"/>
  <c r="AZ29" i="39"/>
  <c r="BA29" i="39"/>
  <c r="AQ36" i="39"/>
  <c r="AR36" i="39"/>
  <c r="AS36" i="39"/>
  <c r="AT36" i="39"/>
  <c r="AU36" i="39"/>
  <c r="AV36" i="39"/>
  <c r="AW36" i="39"/>
  <c r="AX36" i="39"/>
  <c r="AY36" i="39"/>
  <c r="AZ36" i="39"/>
  <c r="BA36" i="39"/>
  <c r="AQ55" i="39"/>
  <c r="AR55" i="39"/>
  <c r="AS55" i="39"/>
  <c r="AT55" i="39"/>
  <c r="AU55" i="39"/>
  <c r="AV55" i="39"/>
  <c r="AW55" i="39"/>
  <c r="AX55" i="39"/>
  <c r="AY55" i="39"/>
  <c r="AZ55" i="39"/>
  <c r="BA55" i="39"/>
  <c r="AQ45" i="39"/>
  <c r="AR45" i="39"/>
  <c r="AS45" i="39"/>
  <c r="AT45" i="39"/>
  <c r="AU45" i="39"/>
  <c r="AV45" i="39"/>
  <c r="AW45" i="39"/>
  <c r="AX45" i="39"/>
  <c r="AY45" i="39"/>
  <c r="AZ45" i="39"/>
  <c r="BA45" i="39"/>
  <c r="AQ50" i="39"/>
  <c r="AR50" i="39"/>
  <c r="AS50" i="39"/>
  <c r="AT50" i="39"/>
  <c r="AU50" i="39"/>
  <c r="AV50" i="39"/>
  <c r="AW50" i="39"/>
  <c r="AX50" i="39"/>
  <c r="AY50" i="39"/>
  <c r="AZ50" i="39"/>
  <c r="BA50" i="39"/>
  <c r="AQ16" i="39"/>
  <c r="AR16" i="39"/>
  <c r="AS16" i="39"/>
  <c r="AT16" i="39"/>
  <c r="AU16" i="39"/>
  <c r="AV16" i="39"/>
  <c r="AW16" i="39"/>
  <c r="AX16" i="39"/>
  <c r="AY16" i="39"/>
  <c r="AZ16" i="39"/>
  <c r="BA16" i="39"/>
  <c r="AQ63" i="39"/>
  <c r="AR63" i="39"/>
  <c r="AS63" i="39"/>
  <c r="AT63" i="39"/>
  <c r="AU63" i="39"/>
  <c r="AV63" i="39"/>
  <c r="AW63" i="39"/>
  <c r="AX63" i="39"/>
  <c r="AY63" i="39"/>
  <c r="AZ63" i="39"/>
  <c r="BA63" i="39"/>
  <c r="AQ40" i="39"/>
  <c r="AR40" i="39"/>
  <c r="AS40" i="39"/>
  <c r="AT40" i="39"/>
  <c r="AU40" i="39"/>
  <c r="AV40" i="39"/>
  <c r="AW40" i="39"/>
  <c r="AX40" i="39"/>
  <c r="AY40" i="39"/>
  <c r="AZ40" i="39"/>
  <c r="BA40" i="39"/>
  <c r="AQ59" i="39"/>
  <c r="AR59" i="39"/>
  <c r="AS59" i="39"/>
  <c r="AT59" i="39"/>
  <c r="AU59" i="39"/>
  <c r="AV59" i="39"/>
  <c r="AW59" i="39"/>
  <c r="AX59" i="39"/>
  <c r="AY59" i="39"/>
  <c r="AZ59" i="39"/>
  <c r="BA59" i="39"/>
  <c r="AQ34" i="39"/>
  <c r="AR34" i="39"/>
  <c r="AS34" i="39"/>
  <c r="AT34" i="39"/>
  <c r="AU34" i="39"/>
  <c r="AV34" i="39"/>
  <c r="AW34" i="39"/>
  <c r="AX34" i="39"/>
  <c r="AY34" i="39"/>
  <c r="AZ34" i="39"/>
  <c r="BA34" i="39"/>
  <c r="AQ25" i="39"/>
  <c r="AR25" i="39"/>
  <c r="AS25" i="39"/>
  <c r="AT25" i="39"/>
  <c r="AU25" i="39"/>
  <c r="AV25" i="39"/>
  <c r="AW25" i="39"/>
  <c r="AX25" i="39"/>
  <c r="AY25" i="39"/>
  <c r="AZ25" i="39"/>
  <c r="BA25" i="39"/>
  <c r="AQ12" i="39"/>
  <c r="AR12" i="39"/>
  <c r="AS12" i="39"/>
  <c r="AT12" i="39"/>
  <c r="AU12" i="39"/>
  <c r="AV12" i="39"/>
  <c r="AW12" i="39"/>
  <c r="AX12" i="39"/>
  <c r="AY12" i="39"/>
  <c r="AZ12" i="39"/>
  <c r="BA12" i="39"/>
  <c r="AQ22" i="39"/>
  <c r="AR22" i="39"/>
  <c r="AS22" i="39"/>
  <c r="AT22" i="39"/>
  <c r="AU22" i="39"/>
  <c r="AV22" i="39"/>
  <c r="AW22" i="39"/>
  <c r="AX22" i="39"/>
  <c r="AY22" i="39"/>
  <c r="AZ22" i="39"/>
  <c r="BA22" i="39"/>
  <c r="AQ58" i="39"/>
  <c r="AR58" i="39"/>
  <c r="AS58" i="39"/>
  <c r="AT58" i="39"/>
  <c r="AU58" i="39"/>
  <c r="AV58" i="39"/>
  <c r="AW58" i="39"/>
  <c r="AX58" i="39"/>
  <c r="AY58" i="39"/>
  <c r="AZ58" i="39"/>
  <c r="BA58" i="39"/>
  <c r="AQ75" i="39"/>
  <c r="AR75" i="39"/>
  <c r="AS75" i="39"/>
  <c r="AT75" i="39"/>
  <c r="AU75" i="39"/>
  <c r="AV75" i="39"/>
  <c r="AW75" i="39"/>
  <c r="AX75" i="39"/>
  <c r="AY75" i="39"/>
  <c r="AZ75" i="39"/>
  <c r="BA75" i="39"/>
  <c r="AQ68" i="39"/>
  <c r="AR68" i="39"/>
  <c r="AS68" i="39"/>
  <c r="AT68" i="39"/>
  <c r="AU68" i="39"/>
  <c r="AV68" i="39"/>
  <c r="AW68" i="39"/>
  <c r="AX68" i="39"/>
  <c r="AY68" i="39"/>
  <c r="AZ68" i="39"/>
  <c r="BA68" i="39"/>
  <c r="AQ69" i="39"/>
  <c r="AR69" i="39"/>
  <c r="AS69" i="39"/>
  <c r="AT69" i="39"/>
  <c r="AU69" i="39"/>
  <c r="AV69" i="39"/>
  <c r="AW69" i="39"/>
  <c r="AX69" i="39"/>
  <c r="AY69" i="39"/>
  <c r="AZ69" i="39"/>
  <c r="BA69" i="39"/>
  <c r="AQ74" i="39"/>
  <c r="AR74" i="39"/>
  <c r="AS74" i="39"/>
  <c r="AT74" i="39"/>
  <c r="AU74" i="39"/>
  <c r="AV74" i="39"/>
  <c r="AW74" i="39"/>
  <c r="AX74" i="39"/>
  <c r="AY74" i="39"/>
  <c r="AZ74" i="39"/>
  <c r="BA74" i="39"/>
  <c r="AQ76" i="39"/>
  <c r="AR76" i="39"/>
  <c r="AS76" i="39"/>
  <c r="AT76" i="39"/>
  <c r="AU76" i="39"/>
  <c r="AV76" i="39"/>
  <c r="AW76" i="39"/>
  <c r="AX76" i="39"/>
  <c r="AY76" i="39"/>
  <c r="AZ76" i="39"/>
  <c r="BA76" i="39"/>
  <c r="AQ70" i="39"/>
  <c r="AR70" i="39"/>
  <c r="AS70" i="39"/>
  <c r="AT70" i="39"/>
  <c r="AU70" i="39"/>
  <c r="AV70" i="39"/>
  <c r="AW70" i="39"/>
  <c r="AX70" i="39"/>
  <c r="AY70" i="39"/>
  <c r="AZ70" i="39"/>
  <c r="BA70" i="39"/>
  <c r="AQ71" i="39"/>
  <c r="AR71" i="39"/>
  <c r="AS71" i="39"/>
  <c r="AT71" i="39"/>
  <c r="AU71" i="39"/>
  <c r="AV71" i="39"/>
  <c r="AW71" i="39"/>
  <c r="AX71" i="39"/>
  <c r="AY71" i="39"/>
  <c r="AZ71" i="39"/>
  <c r="BA71" i="39"/>
  <c r="AQ72" i="39"/>
  <c r="AR72" i="39"/>
  <c r="AS72" i="39"/>
  <c r="AT72" i="39"/>
  <c r="AU72" i="39"/>
  <c r="AV72" i="39"/>
  <c r="AW72" i="39"/>
  <c r="AX72" i="39"/>
  <c r="AY72" i="39"/>
  <c r="AZ72" i="39"/>
  <c r="BA72" i="39"/>
  <c r="AQ77" i="39"/>
  <c r="AR77" i="39"/>
  <c r="AS77" i="39"/>
  <c r="AT77" i="39"/>
  <c r="AU77" i="39"/>
  <c r="AV77" i="39"/>
  <c r="AW77" i="39"/>
  <c r="AX77" i="39"/>
  <c r="AY77" i="39"/>
  <c r="AZ77" i="39"/>
  <c r="BA77" i="39"/>
  <c r="AQ73" i="39"/>
  <c r="AR73" i="39"/>
  <c r="AS73" i="39"/>
  <c r="AT73" i="39"/>
  <c r="AU73" i="39"/>
  <c r="AV73" i="39"/>
  <c r="AW73" i="39"/>
  <c r="AX73" i="39"/>
  <c r="AY73" i="39"/>
  <c r="AZ73" i="39"/>
  <c r="BA73" i="39"/>
  <c r="AQ54" i="39"/>
  <c r="AR54" i="39"/>
  <c r="AS54" i="39"/>
  <c r="AT54" i="39"/>
  <c r="AU54" i="39"/>
  <c r="AV54" i="39"/>
  <c r="AW54" i="39"/>
  <c r="AX54" i="39"/>
  <c r="AY54" i="39"/>
  <c r="AZ54" i="39"/>
  <c r="BA54" i="39"/>
  <c r="AQ47" i="39"/>
  <c r="AR47" i="39"/>
  <c r="AS47" i="39"/>
  <c r="AT47" i="39"/>
  <c r="AU47" i="39"/>
  <c r="AV47" i="39"/>
  <c r="AW47" i="39"/>
  <c r="AX47" i="39"/>
  <c r="AY47" i="39"/>
  <c r="AZ47" i="39"/>
  <c r="BA47" i="39"/>
  <c r="AR44" i="39"/>
  <c r="AS44" i="39"/>
  <c r="AT44" i="39"/>
  <c r="AU44" i="39"/>
  <c r="AV44" i="39"/>
  <c r="AW44" i="39"/>
  <c r="AX44" i="39"/>
  <c r="AY44" i="39"/>
  <c r="AZ44" i="39"/>
  <c r="BA44" i="39"/>
  <c r="AQ44" i="39"/>
  <c r="BC44" i="39"/>
  <c r="BC57" i="39"/>
  <c r="BC51" i="39"/>
  <c r="CG23" i="41"/>
  <c r="CG22" i="41"/>
  <c r="CG24" i="41"/>
  <c r="CG21" i="41"/>
  <c r="CG20" i="41"/>
  <c r="CG25" i="41"/>
  <c r="CG19" i="41"/>
  <c r="CG18" i="41"/>
  <c r="CG17" i="41"/>
  <c r="CG16" i="41"/>
  <c r="CG15" i="41"/>
  <c r="CG14" i="41"/>
  <c r="CG13" i="41"/>
  <c r="CG12" i="41"/>
  <c r="CG11" i="41"/>
  <c r="CG10" i="41"/>
  <c r="CG9" i="41"/>
  <c r="CG8" i="41"/>
  <c r="BT29" i="38"/>
  <c r="BT28" i="38"/>
  <c r="BT33" i="38"/>
  <c r="BT26" i="38"/>
  <c r="BT25" i="38"/>
  <c r="BT32" i="38"/>
  <c r="BT31" i="38"/>
  <c r="BT10" i="38"/>
  <c r="BT12" i="38"/>
  <c r="BT17" i="38"/>
  <c r="BT9" i="38"/>
  <c r="BT13" i="38"/>
  <c r="BT16" i="38"/>
  <c r="BT15" i="38"/>
  <c r="BV18" i="41"/>
  <c r="BV23" i="41"/>
  <c r="BV24" i="41"/>
  <c r="BV19" i="41"/>
  <c r="BV17" i="41"/>
  <c r="BV16" i="41"/>
  <c r="BV15" i="41"/>
  <c r="BV13" i="41"/>
  <c r="BV11" i="41"/>
  <c r="BV9" i="41"/>
  <c r="BW25" i="41"/>
  <c r="BS9" i="41"/>
  <c r="BT9" i="41" s="1"/>
  <c r="BS10" i="41"/>
  <c r="BT10" i="41" s="1"/>
  <c r="BS11" i="41"/>
  <c r="BT11" i="41" s="1"/>
  <c r="BS12" i="41"/>
  <c r="BT12" i="41" s="1"/>
  <c r="BS13" i="41"/>
  <c r="BT13" i="41" s="1"/>
  <c r="BS14" i="41"/>
  <c r="BT14" i="41" s="1"/>
  <c r="BS15" i="41"/>
  <c r="BT15" i="41" s="1"/>
  <c r="BS16" i="41"/>
  <c r="BT16" i="41" s="1"/>
  <c r="BS17" i="41"/>
  <c r="BT17" i="41" s="1"/>
  <c r="BS18" i="41"/>
  <c r="BT18" i="41" s="1"/>
  <c r="BS19" i="41"/>
  <c r="BT19" i="41" s="1"/>
  <c r="BS25" i="41"/>
  <c r="BT25" i="41" s="1"/>
  <c r="BS20" i="41"/>
  <c r="BT20" i="41" s="1"/>
  <c r="BS21" i="41"/>
  <c r="BT21" i="41" s="1"/>
  <c r="BS24" i="41"/>
  <c r="BT24" i="41" s="1"/>
  <c r="BS22" i="41"/>
  <c r="BS23" i="41"/>
  <c r="BT23" i="41" s="1"/>
  <c r="BL8" i="41"/>
  <c r="BO8" i="41"/>
  <c r="CH8" i="41"/>
  <c r="AQ8" i="41"/>
  <c r="AR8" i="41"/>
  <c r="AS8" i="41"/>
  <c r="AT8" i="41"/>
  <c r="AV8" i="41"/>
  <c r="AW8" i="41"/>
  <c r="AZ8" i="41"/>
  <c r="BA8" i="41"/>
  <c r="BC8" i="41"/>
  <c r="BF8" i="41"/>
  <c r="BE8" i="41" s="1"/>
  <c r="BH8" i="41"/>
  <c r="BI8" i="41"/>
  <c r="BJ8" i="41" s="1"/>
  <c r="BK8" i="41"/>
  <c r="BM8" i="41"/>
  <c r="BN8" i="41"/>
  <c r="BP8" i="41"/>
  <c r="BQ8" i="41" s="1"/>
  <c r="BR8" i="41"/>
  <c r="BS8" i="41"/>
  <c r="BW8" i="41"/>
  <c r="BY8" i="41"/>
  <c r="CD8" i="41"/>
  <c r="BL9" i="41"/>
  <c r="BO9" i="41"/>
  <c r="CH9" i="41"/>
  <c r="AQ9" i="41"/>
  <c r="AR9" i="41"/>
  <c r="AS9" i="41"/>
  <c r="AT9" i="41"/>
  <c r="AU9" i="41"/>
  <c r="AV9" i="41"/>
  <c r="AW9" i="41"/>
  <c r="AX9" i="41"/>
  <c r="AY9" i="41"/>
  <c r="AZ9" i="41"/>
  <c r="BA9" i="41"/>
  <c r="BC9" i="41"/>
  <c r="BF9" i="41"/>
  <c r="BE9" i="41" s="1"/>
  <c r="BH9" i="41"/>
  <c r="BI9" i="41"/>
  <c r="BJ9" i="41" s="1"/>
  <c r="BK9" i="41"/>
  <c r="BM9" i="41"/>
  <c r="BN9" i="41"/>
  <c r="BP9" i="41"/>
  <c r="BQ9" i="41" s="1"/>
  <c r="BR9" i="41"/>
  <c r="BW9" i="41"/>
  <c r="BY9" i="41"/>
  <c r="CD9" i="41"/>
  <c r="BL10" i="41"/>
  <c r="BO10" i="41"/>
  <c r="CD10" i="41"/>
  <c r="AQ10" i="41"/>
  <c r="AR10" i="41"/>
  <c r="AS10" i="41"/>
  <c r="AT10" i="41"/>
  <c r="AU10" i="41"/>
  <c r="AV10" i="41"/>
  <c r="AW10" i="41"/>
  <c r="AX10" i="41"/>
  <c r="AY10" i="41"/>
  <c r="AZ10" i="41"/>
  <c r="BA10" i="41"/>
  <c r="BC10" i="41"/>
  <c r="BF10" i="41"/>
  <c r="BE10" i="41" s="1"/>
  <c r="BH10" i="41"/>
  <c r="BI10" i="41"/>
  <c r="BJ10" i="41" s="1"/>
  <c r="BK10" i="41"/>
  <c r="BM10" i="41"/>
  <c r="BN10" i="41"/>
  <c r="BP10" i="41"/>
  <c r="BQ10" i="41" s="1"/>
  <c r="BR10" i="41"/>
  <c r="BW10" i="41"/>
  <c r="BY10" i="41"/>
  <c r="CH10" i="41"/>
  <c r="BL11" i="41"/>
  <c r="BO11" i="41"/>
  <c r="AQ11" i="41"/>
  <c r="AR11" i="41"/>
  <c r="AS11" i="41"/>
  <c r="AT11" i="41"/>
  <c r="AU11" i="41"/>
  <c r="AV11" i="41"/>
  <c r="AW11" i="41"/>
  <c r="AX11" i="41"/>
  <c r="AY11" i="41"/>
  <c r="AZ11" i="41"/>
  <c r="BA11" i="41"/>
  <c r="BC11" i="41"/>
  <c r="BF11" i="41"/>
  <c r="BE11" i="41" s="1"/>
  <c r="BH11" i="41"/>
  <c r="BI11" i="41"/>
  <c r="BJ11" i="41" s="1"/>
  <c r="BK11" i="41"/>
  <c r="BM11" i="41"/>
  <c r="BN11" i="41"/>
  <c r="BP11" i="41"/>
  <c r="BQ11" i="41" s="1"/>
  <c r="BR11" i="41"/>
  <c r="BW11" i="41"/>
  <c r="BY11" i="41"/>
  <c r="CD11" i="41"/>
  <c r="CH11" i="41"/>
  <c r="BL12" i="41"/>
  <c r="BO12" i="41"/>
  <c r="CD12" i="41"/>
  <c r="AQ12" i="41"/>
  <c r="AR12" i="41"/>
  <c r="AS12" i="41"/>
  <c r="AT12" i="41"/>
  <c r="AU12" i="41"/>
  <c r="AV12" i="41"/>
  <c r="AW12" i="41"/>
  <c r="AX12" i="41"/>
  <c r="AY12" i="41"/>
  <c r="AZ12" i="41"/>
  <c r="BA12" i="41"/>
  <c r="BC12" i="41"/>
  <c r="BF12" i="41"/>
  <c r="BE12" i="41" s="1"/>
  <c r="BH12" i="41"/>
  <c r="BJ12" i="41"/>
  <c r="BK12" i="41"/>
  <c r="BM12" i="41"/>
  <c r="BN12" i="41"/>
  <c r="BP12" i="41"/>
  <c r="BQ12" i="41" s="1"/>
  <c r="BR12" i="41"/>
  <c r="BW12" i="41"/>
  <c r="BY12" i="41"/>
  <c r="CH12" i="41"/>
  <c r="BL13" i="41"/>
  <c r="CD13" i="41"/>
  <c r="AQ13" i="41"/>
  <c r="AR13" i="41"/>
  <c r="AS13" i="41"/>
  <c r="AT13" i="41"/>
  <c r="AU13" i="41"/>
  <c r="AV13" i="41"/>
  <c r="AW13" i="41"/>
  <c r="AX13" i="41"/>
  <c r="AY13" i="41"/>
  <c r="AZ13" i="41"/>
  <c r="BA13" i="41"/>
  <c r="BC13" i="41"/>
  <c r="BF13" i="41"/>
  <c r="BE13" i="41" s="1"/>
  <c r="BH13" i="41"/>
  <c r="BK13" i="41"/>
  <c r="BM13" i="41"/>
  <c r="BN13" i="41"/>
  <c r="BO13" i="41"/>
  <c r="BP13" i="41"/>
  <c r="BQ13" i="41" s="1"/>
  <c r="BR13" i="41"/>
  <c r="BW13" i="41"/>
  <c r="BY13" i="41"/>
  <c r="CH13" i="41"/>
  <c r="BL14" i="41"/>
  <c r="BO14" i="41"/>
  <c r="CH14" i="41"/>
  <c r="CD14" i="41"/>
  <c r="AQ14" i="41"/>
  <c r="AR14" i="41"/>
  <c r="AS14" i="41"/>
  <c r="AT14" i="41"/>
  <c r="AU14" i="41"/>
  <c r="AV14" i="41"/>
  <c r="AW14" i="41"/>
  <c r="AX14" i="41"/>
  <c r="AY14" i="41"/>
  <c r="AZ14" i="41"/>
  <c r="BA14" i="41"/>
  <c r="BC14" i="41"/>
  <c r="BF14" i="41"/>
  <c r="BE14" i="41" s="1"/>
  <c r="BH14" i="41"/>
  <c r="BI14" i="41"/>
  <c r="BJ14" i="41" s="1"/>
  <c r="BK14" i="41"/>
  <c r="BM14" i="41"/>
  <c r="BN14" i="41"/>
  <c r="BP14" i="41"/>
  <c r="BQ14" i="41" s="1"/>
  <c r="BR14" i="41"/>
  <c r="BW14" i="41"/>
  <c r="BY14" i="41"/>
  <c r="BL15" i="41"/>
  <c r="BO15" i="41"/>
  <c r="CD15" i="41"/>
  <c r="AQ15" i="41"/>
  <c r="AR15" i="41"/>
  <c r="AS15" i="41"/>
  <c r="AT15" i="41"/>
  <c r="AU15" i="41"/>
  <c r="AV15" i="41"/>
  <c r="AW15" i="41"/>
  <c r="AX15" i="41"/>
  <c r="AY15" i="41"/>
  <c r="AZ15" i="41"/>
  <c r="BA15" i="41"/>
  <c r="BC15" i="41"/>
  <c r="BF15" i="41"/>
  <c r="BE15" i="41" s="1"/>
  <c r="BH15" i="41"/>
  <c r="BI15" i="41"/>
  <c r="BJ15" i="41" s="1"/>
  <c r="BK15" i="41"/>
  <c r="BM15" i="41"/>
  <c r="BN15" i="41"/>
  <c r="BP15" i="41"/>
  <c r="BQ15" i="41" s="1"/>
  <c r="BR15" i="41"/>
  <c r="BW15" i="41"/>
  <c r="BY15" i="41"/>
  <c r="CH15" i="41"/>
  <c r="BO16" i="41"/>
  <c r="CD16" i="41"/>
  <c r="AQ16" i="41"/>
  <c r="AR16" i="41"/>
  <c r="AS16" i="41"/>
  <c r="AT16" i="41"/>
  <c r="AU16" i="41"/>
  <c r="AV16" i="41"/>
  <c r="AW16" i="41"/>
  <c r="AX16" i="41"/>
  <c r="AY16" i="41"/>
  <c r="AZ16" i="41"/>
  <c r="BA16" i="41"/>
  <c r="BC16" i="41"/>
  <c r="BF16" i="41"/>
  <c r="BE16" i="41" s="1"/>
  <c r="BH16" i="41"/>
  <c r="BI16" i="41"/>
  <c r="BJ16" i="41" s="1"/>
  <c r="BK16" i="41"/>
  <c r="BL16" i="41"/>
  <c r="BM16" i="41"/>
  <c r="BN16" i="41"/>
  <c r="BP16" i="41"/>
  <c r="BQ16" i="41" s="1"/>
  <c r="BR16" i="41"/>
  <c r="BW16" i="41"/>
  <c r="BY16" i="41"/>
  <c r="CH16" i="41"/>
  <c r="BL17" i="41"/>
  <c r="BO17" i="41"/>
  <c r="CD17" i="41"/>
  <c r="AQ17" i="41"/>
  <c r="AR17" i="41"/>
  <c r="AS17" i="41"/>
  <c r="AT17" i="41"/>
  <c r="AU17" i="41"/>
  <c r="AV17" i="41"/>
  <c r="AW17" i="41"/>
  <c r="AX17" i="41"/>
  <c r="AY17" i="41"/>
  <c r="AZ17" i="41"/>
  <c r="BA17" i="41"/>
  <c r="BC17" i="41"/>
  <c r="BF17" i="41"/>
  <c r="BE17" i="41" s="1"/>
  <c r="BH17" i="41"/>
  <c r="BI17" i="41"/>
  <c r="BJ17" i="41" s="1"/>
  <c r="BK17" i="41"/>
  <c r="BM17" i="41"/>
  <c r="BN17" i="41"/>
  <c r="BP17" i="41"/>
  <c r="BQ17" i="41" s="1"/>
  <c r="BR17" i="41"/>
  <c r="BW17" i="41"/>
  <c r="BY17" i="41"/>
  <c r="CH17" i="41"/>
  <c r="BL18" i="41"/>
  <c r="BO18" i="41"/>
  <c r="CD18" i="41"/>
  <c r="AQ18" i="41"/>
  <c r="AR18" i="41"/>
  <c r="AS18" i="41"/>
  <c r="AT18" i="41"/>
  <c r="AU18" i="41"/>
  <c r="AV18" i="41"/>
  <c r="AW18" i="41"/>
  <c r="AX18" i="41"/>
  <c r="AY18" i="41"/>
  <c r="AZ18" i="41"/>
  <c r="BA18" i="41"/>
  <c r="BC18" i="41"/>
  <c r="BF18" i="41"/>
  <c r="BE18" i="41" s="1"/>
  <c r="BH18" i="41"/>
  <c r="BI18" i="41"/>
  <c r="BJ18" i="41" s="1"/>
  <c r="BK18" i="41"/>
  <c r="BM18" i="41"/>
  <c r="BN18" i="41"/>
  <c r="BP18" i="41"/>
  <c r="BQ18" i="41" s="1"/>
  <c r="BR18" i="41"/>
  <c r="BW18" i="41"/>
  <c r="BY18" i="41"/>
  <c r="CH18" i="41"/>
  <c r="BL19" i="41"/>
  <c r="BO19" i="41"/>
  <c r="AQ19" i="41"/>
  <c r="AR19" i="41"/>
  <c r="AS19" i="41"/>
  <c r="AT19" i="41"/>
  <c r="AU19" i="41"/>
  <c r="AV19" i="41"/>
  <c r="AW19" i="41"/>
  <c r="AX19" i="41"/>
  <c r="AY19" i="41"/>
  <c r="AZ19" i="41"/>
  <c r="BA19" i="41"/>
  <c r="BC19" i="41"/>
  <c r="BF19" i="41"/>
  <c r="BE19" i="41" s="1"/>
  <c r="BH19" i="41"/>
  <c r="BI19" i="41"/>
  <c r="BJ19" i="41" s="1"/>
  <c r="BK19" i="41"/>
  <c r="BM19" i="41"/>
  <c r="BN19" i="41"/>
  <c r="BP19" i="41"/>
  <c r="BQ19" i="41" s="1"/>
  <c r="BR19" i="41"/>
  <c r="BW19" i="41"/>
  <c r="BY19" i="41"/>
  <c r="CD19" i="41"/>
  <c r="CH19" i="41"/>
  <c r="CD25" i="41"/>
  <c r="AQ25" i="41"/>
  <c r="AR25" i="41"/>
  <c r="AS25" i="41"/>
  <c r="AT25" i="41"/>
  <c r="AU25" i="41"/>
  <c r="AV25" i="41"/>
  <c r="AW25" i="41"/>
  <c r="AX25" i="41"/>
  <c r="AY25" i="41"/>
  <c r="AZ25" i="41"/>
  <c r="BC25" i="41"/>
  <c r="BH25" i="41"/>
  <c r="BI25" i="41"/>
  <c r="BJ25" i="41" s="1"/>
  <c r="BK25" i="41"/>
  <c r="BL25" i="41"/>
  <c r="BM25" i="41"/>
  <c r="BN25" i="41"/>
  <c r="BO25" i="41"/>
  <c r="BP25" i="41"/>
  <c r="BQ25" i="41" s="1"/>
  <c r="BX25" i="41"/>
  <c r="BY25" i="41"/>
  <c r="CH25" i="41"/>
  <c r="BO20" i="41"/>
  <c r="CD20" i="41"/>
  <c r="AQ20" i="41"/>
  <c r="AR20" i="41"/>
  <c r="AS20" i="41"/>
  <c r="AT20" i="41"/>
  <c r="AU20" i="41"/>
  <c r="AV20" i="41"/>
  <c r="AW20" i="41"/>
  <c r="AX20" i="41"/>
  <c r="AY20" i="41"/>
  <c r="AZ20" i="41"/>
  <c r="BA20" i="41"/>
  <c r="BC20" i="41"/>
  <c r="BF20" i="41"/>
  <c r="BE20" i="41" s="1"/>
  <c r="BH20" i="41"/>
  <c r="BI20" i="41"/>
  <c r="BJ20" i="41" s="1"/>
  <c r="BK20" i="41"/>
  <c r="BL20" i="41"/>
  <c r="BM20" i="41"/>
  <c r="BN20" i="41"/>
  <c r="BP20" i="41"/>
  <c r="BQ20" i="41" s="1"/>
  <c r="BR20" i="41"/>
  <c r="BW20" i="41"/>
  <c r="BY20" i="41"/>
  <c r="CH20" i="41"/>
  <c r="BL21" i="41"/>
  <c r="BO21" i="41"/>
  <c r="CD21" i="41"/>
  <c r="AQ21" i="41"/>
  <c r="AR21" i="41"/>
  <c r="AS21" i="41"/>
  <c r="AT21" i="41"/>
  <c r="AU21" i="41"/>
  <c r="AV21" i="41"/>
  <c r="AW21" i="41"/>
  <c r="AX21" i="41"/>
  <c r="AY21" i="41"/>
  <c r="AZ21" i="41"/>
  <c r="BA21" i="41"/>
  <c r="BC21" i="41"/>
  <c r="BF21" i="41"/>
  <c r="BE21" i="41" s="1"/>
  <c r="BH21" i="41"/>
  <c r="BI21" i="41"/>
  <c r="BJ21" i="41" s="1"/>
  <c r="BK21" i="41"/>
  <c r="BM21" i="41"/>
  <c r="BN21" i="41"/>
  <c r="BP21" i="41"/>
  <c r="BQ21" i="41" s="1"/>
  <c r="BR21" i="41"/>
  <c r="BW21" i="41"/>
  <c r="BY21" i="41"/>
  <c r="CH21" i="41"/>
  <c r="CD24" i="41"/>
  <c r="AQ24" i="41"/>
  <c r="AR24" i="41"/>
  <c r="AS24" i="41"/>
  <c r="AT24" i="41"/>
  <c r="AU24" i="41"/>
  <c r="AV24" i="41"/>
  <c r="AW24" i="41"/>
  <c r="AX24" i="41"/>
  <c r="AY24" i="41"/>
  <c r="AZ24" i="41"/>
  <c r="BA24" i="41"/>
  <c r="BC24" i="41"/>
  <c r="BH24" i="41"/>
  <c r="BI24" i="41"/>
  <c r="BJ24" i="41" s="1"/>
  <c r="BK24" i="41"/>
  <c r="BL24" i="41"/>
  <c r="BM24" i="41"/>
  <c r="BN24" i="41"/>
  <c r="BO24" i="41"/>
  <c r="BP24" i="41"/>
  <c r="BQ24" i="41" s="1"/>
  <c r="BR24" i="41"/>
  <c r="BW24" i="41"/>
  <c r="BY24" i="41"/>
  <c r="CH24" i="41"/>
  <c r="CD22" i="41"/>
  <c r="AQ22" i="41"/>
  <c r="AR22" i="41"/>
  <c r="AS22" i="41"/>
  <c r="AT22" i="41"/>
  <c r="AU22" i="41"/>
  <c r="AV22" i="41"/>
  <c r="AW22" i="41"/>
  <c r="AX22" i="41"/>
  <c r="AY22" i="41"/>
  <c r="AZ22" i="41"/>
  <c r="BA22" i="41"/>
  <c r="BC22" i="41"/>
  <c r="BH22" i="41"/>
  <c r="BI22" i="41"/>
  <c r="BJ22" i="41" s="1"/>
  <c r="BK22" i="41"/>
  <c r="BL22" i="41"/>
  <c r="BM22" i="41"/>
  <c r="BN22" i="41"/>
  <c r="BO22" i="41"/>
  <c r="BP22" i="41"/>
  <c r="BQ22" i="41" s="1"/>
  <c r="BR22" i="41"/>
  <c r="BT22" i="41"/>
  <c r="BW22" i="41"/>
  <c r="BY22" i="41"/>
  <c r="CH22" i="41"/>
  <c r="AQ23" i="41"/>
  <c r="AR23" i="41"/>
  <c r="AS23" i="41"/>
  <c r="AT23" i="41"/>
  <c r="AU23" i="41"/>
  <c r="AV23" i="41"/>
  <c r="AW23" i="41"/>
  <c r="AX23" i="41"/>
  <c r="AY23" i="41"/>
  <c r="AZ23" i="41"/>
  <c r="BA23" i="41"/>
  <c r="BC23" i="41"/>
  <c r="BH23" i="41"/>
  <c r="BI23" i="41"/>
  <c r="BJ23" i="41" s="1"/>
  <c r="BK23" i="41"/>
  <c r="BL23" i="41"/>
  <c r="BM23" i="41"/>
  <c r="BN23" i="41"/>
  <c r="BO23" i="41"/>
  <c r="BP23" i="41"/>
  <c r="BQ23" i="41" s="1"/>
  <c r="BR23" i="41"/>
  <c r="BW23" i="41"/>
  <c r="BY23" i="41"/>
  <c r="CD23" i="41"/>
  <c r="CH23" i="41"/>
  <c r="BM25" i="35"/>
  <c r="BM26" i="35"/>
  <c r="BM27" i="35"/>
  <c r="BM28" i="35"/>
  <c r="BM29" i="35"/>
  <c r="BM22" i="35"/>
  <c r="BM23" i="35"/>
  <c r="BM24" i="35"/>
  <c r="BM30" i="35"/>
  <c r="BM31" i="35"/>
  <c r="BM32" i="35"/>
  <c r="BM33" i="35"/>
  <c r="BM34" i="35"/>
  <c r="BM35" i="35"/>
  <c r="BM36" i="35"/>
  <c r="BM37" i="35"/>
  <c r="BM38" i="35"/>
  <c r="BM39" i="35"/>
  <c r="BM40" i="35"/>
  <c r="BM9" i="35"/>
  <c r="BM10" i="35"/>
  <c r="BM11" i="35"/>
  <c r="BM12" i="35"/>
  <c r="BM13" i="35"/>
  <c r="BM14" i="35"/>
  <c r="BM15" i="35"/>
  <c r="BM16" i="35"/>
  <c r="BM17" i="35"/>
  <c r="BM18" i="35"/>
  <c r="BM19" i="35"/>
  <c r="BM20" i="35"/>
  <c r="BM8" i="35"/>
  <c r="BM9" i="32"/>
  <c r="BM10" i="32"/>
  <c r="BM11" i="32"/>
  <c r="BM12" i="32"/>
  <c r="BM13" i="32"/>
  <c r="BM14" i="32"/>
  <c r="BM15" i="32"/>
  <c r="BM16" i="32"/>
  <c r="BM17" i="32"/>
  <c r="BM18" i="32"/>
  <c r="BM19" i="32"/>
  <c r="BM20" i="32"/>
  <c r="BM21" i="32"/>
  <c r="BM8" i="32"/>
  <c r="BM22" i="32"/>
  <c r="BM23" i="32"/>
  <c r="BM35" i="32"/>
  <c r="BM36" i="32"/>
  <c r="BM27" i="32"/>
  <c r="BM28" i="32"/>
  <c r="BM29" i="32"/>
  <c r="BM30" i="32"/>
  <c r="BM25" i="32"/>
  <c r="BM26" i="32"/>
  <c r="BM32" i="32"/>
  <c r="BM33" i="32"/>
  <c r="BM34" i="32"/>
  <c r="BM24" i="32"/>
  <c r="BM37" i="32"/>
  <c r="BM38" i="32"/>
  <c r="BM11" i="16"/>
  <c r="BM13" i="16"/>
  <c r="BN13" i="16" s="1"/>
  <c r="BO13" i="16"/>
  <c r="BP13" i="16"/>
  <c r="BQ13" i="16" s="1"/>
  <c r="BT13" i="16"/>
  <c r="BV13" i="16"/>
  <c r="AR12" i="16"/>
  <c r="AS12" i="16"/>
  <c r="AT12" i="16"/>
  <c r="AU12" i="16"/>
  <c r="AV12" i="16"/>
  <c r="AW12" i="16"/>
  <c r="AX12" i="16"/>
  <c r="AR13" i="16"/>
  <c r="AS13" i="16"/>
  <c r="AT13" i="16"/>
  <c r="AU13" i="16"/>
  <c r="AV13" i="16"/>
  <c r="AW13" i="16"/>
  <c r="AX13" i="16"/>
  <c r="AQ13" i="16"/>
  <c r="BI27" i="36"/>
  <c r="BI78" i="36"/>
  <c r="BI29" i="35"/>
  <c r="BI33" i="35"/>
  <c r="BI34" i="35"/>
  <c r="BI37" i="35"/>
  <c r="BI8" i="16"/>
  <c r="BK13" i="16"/>
  <c r="BJ13" i="16"/>
  <c r="BH13" i="16"/>
  <c r="BF13" i="16"/>
  <c r="BG13" i="16" s="1"/>
  <c r="BE13" i="16"/>
  <c r="BC13" i="16"/>
  <c r="BB13" i="16" s="1"/>
  <c r="AZ13" i="16"/>
  <c r="AO13" i="16"/>
  <c r="AN13" i="16"/>
  <c r="CA13" i="16" s="1"/>
  <c r="AM13" i="16"/>
  <c r="BR13" i="16" s="1"/>
  <c r="BS13" i="16" s="1"/>
  <c r="AK13" i="16"/>
  <c r="AJ13" i="16"/>
  <c r="AI13" i="16"/>
  <c r="AH13" i="16"/>
  <c r="AE13" i="16"/>
  <c r="BL13" i="16" s="1"/>
  <c r="AC13" i="16"/>
  <c r="AB13" i="16"/>
  <c r="BI13" i="16" s="1"/>
  <c r="BY47" i="39"/>
  <c r="BW47" i="39"/>
  <c r="BU47" i="39"/>
  <c r="BV47" i="39" s="1"/>
  <c r="BP47" i="39"/>
  <c r="BQ47" i="39" s="1"/>
  <c r="BN47" i="39"/>
  <c r="BM47" i="39"/>
  <c r="BK47" i="39"/>
  <c r="BI47" i="39"/>
  <c r="BJ47" i="39" s="1"/>
  <c r="BH47" i="39"/>
  <c r="BF47" i="39"/>
  <c r="BE47" i="39" s="1"/>
  <c r="BC47" i="39"/>
  <c r="AO47" i="39"/>
  <c r="AN47" i="39"/>
  <c r="CD47" i="39" s="1"/>
  <c r="AJ47" i="39"/>
  <c r="AI47" i="39"/>
  <c r="CG47" i="39" s="1"/>
  <c r="AH47" i="39"/>
  <c r="CH47" i="39" s="1"/>
  <c r="AE47" i="39"/>
  <c r="BO47" i="39" s="1"/>
  <c r="AC47" i="39"/>
  <c r="AB47" i="39"/>
  <c r="BL47" i="39" s="1"/>
  <c r="AB54" i="39"/>
  <c r="BL54" i="39" s="1"/>
  <c r="AC54" i="39"/>
  <c r="AE54" i="39"/>
  <c r="BO54" i="39" s="1"/>
  <c r="AH54" i="39"/>
  <c r="CH54" i="39" s="1"/>
  <c r="AI54" i="39"/>
  <c r="CG54" i="39" s="1"/>
  <c r="AJ54" i="39"/>
  <c r="AN54" i="39"/>
  <c r="CD54" i="39" s="1"/>
  <c r="AO54" i="39"/>
  <c r="BC54" i="39"/>
  <c r="BF54" i="39"/>
  <c r="BH54" i="39"/>
  <c r="BI54" i="39"/>
  <c r="BJ54" i="39" s="1"/>
  <c r="BK54" i="39"/>
  <c r="BM54" i="39"/>
  <c r="BN54" i="39"/>
  <c r="BP54" i="39"/>
  <c r="BQ54" i="39" s="1"/>
  <c r="BU54" i="39"/>
  <c r="BV54" i="39" s="1"/>
  <c r="BW54" i="39"/>
  <c r="BY54" i="39"/>
  <c r="G6" i="48" l="1"/>
  <c r="G23" i="44"/>
  <c r="G18" i="44"/>
  <c r="G16" i="44"/>
  <c r="G14" i="44"/>
  <c r="G14" i="48" s="1"/>
  <c r="G26" i="44"/>
  <c r="G13" i="44"/>
  <c r="G10" i="44"/>
  <c r="G27" i="44"/>
  <c r="G8" i="44"/>
  <c r="G11" i="44"/>
  <c r="I21" i="48"/>
  <c r="I20" i="48"/>
  <c r="I19" i="48"/>
  <c r="I33" i="48"/>
  <c r="G12" i="44"/>
  <c r="G15" i="44"/>
  <c r="G9" i="44"/>
  <c r="I28" i="48"/>
  <c r="AQ12" i="16"/>
  <c r="AZ12" i="16"/>
  <c r="BC12" i="16"/>
  <c r="BB12" i="16" s="1"/>
  <c r="BE12" i="16"/>
  <c r="BF12" i="16"/>
  <c r="BG12" i="16" s="1"/>
  <c r="BH12" i="16"/>
  <c r="BJ12" i="16"/>
  <c r="BK12" i="16"/>
  <c r="BN12" i="16"/>
  <c r="BO12" i="16"/>
  <c r="BP12" i="16"/>
  <c r="BQ12" i="16" s="1"/>
  <c r="BR12" i="16"/>
  <c r="BS12" i="16" s="1"/>
  <c r="BT12" i="16"/>
  <c r="BV12" i="16"/>
  <c r="AO12" i="16"/>
  <c r="AN12" i="16"/>
  <c r="CA12" i="16" s="1"/>
  <c r="AJ12" i="16"/>
  <c r="AI12" i="16"/>
  <c r="CD12" i="16" s="1"/>
  <c r="AH12" i="16"/>
  <c r="AE12" i="16"/>
  <c r="BL12" i="16" s="1"/>
  <c r="AC12" i="16"/>
  <c r="AB12" i="16"/>
  <c r="BI12" i="16" s="1"/>
  <c r="CH27" i="38"/>
  <c r="CH28" i="38"/>
  <c r="CH69" i="39"/>
  <c r="CH76" i="39"/>
  <c r="CH71" i="39"/>
  <c r="CH72" i="39"/>
  <c r="CH73" i="39"/>
  <c r="CH38" i="40"/>
  <c r="AQ32" i="40"/>
  <c r="AR32" i="40"/>
  <c r="AS32" i="40"/>
  <c r="AT32" i="40"/>
  <c r="AU32" i="40"/>
  <c r="AV32" i="40"/>
  <c r="AW32" i="40"/>
  <c r="AX32" i="40"/>
  <c r="AY32" i="40"/>
  <c r="AZ32" i="40"/>
  <c r="BA32" i="40"/>
  <c r="BC32" i="40"/>
  <c r="BF32" i="40"/>
  <c r="BE32" i="40" s="1"/>
  <c r="BH32" i="40"/>
  <c r="BI32" i="40"/>
  <c r="BJ32" i="40" s="1"/>
  <c r="BK32" i="40"/>
  <c r="BM32" i="40"/>
  <c r="BN32" i="40"/>
  <c r="BP32" i="40"/>
  <c r="BQ32" i="40" s="1"/>
  <c r="BR32" i="40"/>
  <c r="BS32" i="40" s="1"/>
  <c r="BU32" i="40"/>
  <c r="BV32" i="40"/>
  <c r="BW32" i="40" s="1"/>
  <c r="BX32" i="40"/>
  <c r="CC32" i="40"/>
  <c r="CH32" i="40"/>
  <c r="AQ18" i="40"/>
  <c r="AR18" i="40"/>
  <c r="AS18" i="40"/>
  <c r="AT18" i="40"/>
  <c r="AU18" i="40"/>
  <c r="AV18" i="40"/>
  <c r="AW18" i="40"/>
  <c r="AX18" i="40"/>
  <c r="AY18" i="40"/>
  <c r="AZ18" i="40"/>
  <c r="BA18" i="40"/>
  <c r="BC18" i="40"/>
  <c r="BF18" i="40"/>
  <c r="BE18" i="40" s="1"/>
  <c r="BH18" i="40"/>
  <c r="BI18" i="40"/>
  <c r="BK18" i="40"/>
  <c r="BM18" i="40"/>
  <c r="BN18" i="40"/>
  <c r="BP18" i="40"/>
  <c r="BQ18" i="40" s="1"/>
  <c r="BR18" i="40"/>
  <c r="BS18" i="40" s="1"/>
  <c r="BU18" i="40"/>
  <c r="BV18" i="40"/>
  <c r="BW18" i="40" s="1"/>
  <c r="BX18" i="40"/>
  <c r="CC18" i="40"/>
  <c r="CH18" i="40"/>
  <c r="AQ30" i="40"/>
  <c r="AR30" i="40"/>
  <c r="AS30" i="40"/>
  <c r="AT30" i="40"/>
  <c r="AU30" i="40"/>
  <c r="AV30" i="40"/>
  <c r="AW30" i="40"/>
  <c r="AX30" i="40"/>
  <c r="AY30" i="40"/>
  <c r="AZ30" i="40"/>
  <c r="BA30" i="40"/>
  <c r="BC30" i="40"/>
  <c r="BF30" i="40"/>
  <c r="BE30" i="40" s="1"/>
  <c r="BH30" i="40"/>
  <c r="BI30" i="40"/>
  <c r="BJ30" i="40" s="1"/>
  <c r="BK30" i="40"/>
  <c r="BM30" i="40"/>
  <c r="BN30" i="40"/>
  <c r="BP30" i="40"/>
  <c r="BQ30" i="40" s="1"/>
  <c r="BR30" i="40"/>
  <c r="BS30" i="40" s="1"/>
  <c r="BU30" i="40"/>
  <c r="BV30" i="40"/>
  <c r="BW30" i="40" s="1"/>
  <c r="BX30" i="40"/>
  <c r="CC30" i="40"/>
  <c r="CH30" i="40"/>
  <c r="AQ25" i="40"/>
  <c r="AR25" i="40"/>
  <c r="AS25" i="40"/>
  <c r="AT25" i="40"/>
  <c r="AU25" i="40"/>
  <c r="AV25" i="40"/>
  <c r="AW25" i="40"/>
  <c r="AX25" i="40"/>
  <c r="AY25" i="40"/>
  <c r="AZ25" i="40"/>
  <c r="BA25" i="40"/>
  <c r="BC25" i="40"/>
  <c r="BF25" i="40"/>
  <c r="BE25" i="40" s="1"/>
  <c r="BH25" i="40"/>
  <c r="BI25" i="40"/>
  <c r="BJ25" i="40" s="1"/>
  <c r="BK25" i="40"/>
  <c r="BM25" i="40"/>
  <c r="BN25" i="40"/>
  <c r="BP25" i="40"/>
  <c r="BQ25" i="40" s="1"/>
  <c r="BR25" i="40"/>
  <c r="BS25" i="40" s="1"/>
  <c r="BU25" i="40"/>
  <c r="BV25" i="40"/>
  <c r="BW25" i="40" s="1"/>
  <c r="BX25" i="40"/>
  <c r="CC25" i="40"/>
  <c r="CH25" i="40"/>
  <c r="AQ22" i="40"/>
  <c r="AR22" i="40"/>
  <c r="AS22" i="40"/>
  <c r="AT22" i="40"/>
  <c r="AU22" i="40"/>
  <c r="AV22" i="40"/>
  <c r="AW22" i="40"/>
  <c r="AX22" i="40"/>
  <c r="AY22" i="40"/>
  <c r="AZ22" i="40"/>
  <c r="BA22" i="40"/>
  <c r="BC22" i="40"/>
  <c r="BF22" i="40"/>
  <c r="BE22" i="40" s="1"/>
  <c r="BH22" i="40"/>
  <c r="BI22" i="40"/>
  <c r="BJ22" i="40" s="1"/>
  <c r="BK22" i="40"/>
  <c r="BM22" i="40"/>
  <c r="BN22" i="40"/>
  <c r="BP22" i="40"/>
  <c r="BQ22" i="40" s="1"/>
  <c r="BR22" i="40"/>
  <c r="BS22" i="40" s="1"/>
  <c r="BU22" i="40"/>
  <c r="BV22" i="40"/>
  <c r="BW22" i="40" s="1"/>
  <c r="BX22" i="40"/>
  <c r="CC22" i="40"/>
  <c r="CH22" i="40"/>
  <c r="AQ20" i="40"/>
  <c r="AR20" i="40"/>
  <c r="AS20" i="40"/>
  <c r="AT20" i="40"/>
  <c r="AU20" i="40"/>
  <c r="AV20" i="40"/>
  <c r="AW20" i="40"/>
  <c r="AX20" i="40"/>
  <c r="AY20" i="40"/>
  <c r="AZ20" i="40"/>
  <c r="BA20" i="40"/>
  <c r="BC20" i="40"/>
  <c r="BF20" i="40"/>
  <c r="BE20" i="40" s="1"/>
  <c r="BH20" i="40"/>
  <c r="BI20" i="40"/>
  <c r="BJ20" i="40" s="1"/>
  <c r="BK20" i="40"/>
  <c r="BM20" i="40"/>
  <c r="BN20" i="40"/>
  <c r="BP20" i="40"/>
  <c r="BQ20" i="40" s="1"/>
  <c r="BR20" i="40"/>
  <c r="BS20" i="40" s="1"/>
  <c r="BU20" i="40"/>
  <c r="BV20" i="40"/>
  <c r="BW20" i="40" s="1"/>
  <c r="BX20" i="40"/>
  <c r="CC20" i="40"/>
  <c r="CH20" i="40"/>
  <c r="AQ17" i="40"/>
  <c r="AR17" i="40"/>
  <c r="AS17" i="40"/>
  <c r="AT17" i="40"/>
  <c r="AU17" i="40"/>
  <c r="AV17" i="40"/>
  <c r="AW17" i="40"/>
  <c r="AX17" i="40"/>
  <c r="AY17" i="40"/>
  <c r="AZ17" i="40"/>
  <c r="BA17" i="40"/>
  <c r="BC17" i="40"/>
  <c r="BF17" i="40"/>
  <c r="BE17" i="40" s="1"/>
  <c r="BH17" i="40"/>
  <c r="BI17" i="40"/>
  <c r="BJ17" i="40" s="1"/>
  <c r="BK17" i="40"/>
  <c r="BM17" i="40"/>
  <c r="BN17" i="40"/>
  <c r="BP17" i="40"/>
  <c r="BQ17" i="40" s="1"/>
  <c r="BR17" i="40"/>
  <c r="BS17" i="40" s="1"/>
  <c r="BU17" i="40"/>
  <c r="BV17" i="40"/>
  <c r="BW17" i="40" s="1"/>
  <c r="BX17" i="40"/>
  <c r="CC17" i="40"/>
  <c r="CH17" i="40"/>
  <c r="AQ26" i="40"/>
  <c r="AR26" i="40"/>
  <c r="AS26" i="40"/>
  <c r="AT26" i="40"/>
  <c r="AU26" i="40"/>
  <c r="AV26" i="40"/>
  <c r="AW26" i="40"/>
  <c r="AX26" i="40"/>
  <c r="AY26" i="40"/>
  <c r="AZ26" i="40"/>
  <c r="BA26" i="40"/>
  <c r="BC26" i="40"/>
  <c r="BF26" i="40"/>
  <c r="BE26" i="40" s="1"/>
  <c r="BH26" i="40"/>
  <c r="BI26" i="40"/>
  <c r="BJ26" i="40" s="1"/>
  <c r="BK26" i="40"/>
  <c r="BM26" i="40"/>
  <c r="BN26" i="40"/>
  <c r="BP26" i="40"/>
  <c r="BQ26" i="40" s="1"/>
  <c r="BR26" i="40"/>
  <c r="BS26" i="40" s="1"/>
  <c r="BU26" i="40"/>
  <c r="BV26" i="40"/>
  <c r="BW26" i="40" s="1"/>
  <c r="BX26" i="40"/>
  <c r="CC26" i="40"/>
  <c r="CH26" i="40"/>
  <c r="AQ34" i="40"/>
  <c r="AR34" i="40"/>
  <c r="AS34" i="40"/>
  <c r="AT34" i="40"/>
  <c r="AU34" i="40"/>
  <c r="AV34" i="40"/>
  <c r="AW34" i="40"/>
  <c r="AX34" i="40"/>
  <c r="AY34" i="40"/>
  <c r="AZ34" i="40"/>
  <c r="BA34" i="40"/>
  <c r="BC34" i="40"/>
  <c r="BE34" i="40"/>
  <c r="BH34" i="40"/>
  <c r="BI34" i="40"/>
  <c r="BJ34" i="40" s="1"/>
  <c r="BK34" i="40"/>
  <c r="BM34" i="40"/>
  <c r="BN34" i="40"/>
  <c r="BP34" i="40"/>
  <c r="BQ34" i="40" s="1"/>
  <c r="BR34" i="40"/>
  <c r="BS34" i="40" s="1"/>
  <c r="BU34" i="40"/>
  <c r="BV34" i="40"/>
  <c r="BW34" i="40" s="1"/>
  <c r="BX34" i="40"/>
  <c r="CC34" i="40"/>
  <c r="CH34" i="40"/>
  <c r="AQ21" i="40"/>
  <c r="AR21" i="40"/>
  <c r="AS21" i="40"/>
  <c r="AT21" i="40"/>
  <c r="AU21" i="40"/>
  <c r="AV21" i="40"/>
  <c r="AW21" i="40"/>
  <c r="AX21" i="40"/>
  <c r="AY21" i="40"/>
  <c r="AZ21" i="40"/>
  <c r="BA21" i="40"/>
  <c r="BC21" i="40"/>
  <c r="BF21" i="40"/>
  <c r="BE21" i="40" s="1"/>
  <c r="BH21" i="40"/>
  <c r="BI21" i="40"/>
  <c r="BJ21" i="40" s="1"/>
  <c r="BK21" i="40"/>
  <c r="BM21" i="40"/>
  <c r="BN21" i="40"/>
  <c r="BP21" i="40"/>
  <c r="BQ21" i="40" s="1"/>
  <c r="BR21" i="40"/>
  <c r="BS21" i="40" s="1"/>
  <c r="BU21" i="40"/>
  <c r="BV21" i="40"/>
  <c r="BW21" i="40" s="1"/>
  <c r="BX21" i="40"/>
  <c r="CC21" i="40"/>
  <c r="CH21" i="40"/>
  <c r="AQ27" i="40"/>
  <c r="AR27" i="40"/>
  <c r="AS27" i="40"/>
  <c r="AT27" i="40"/>
  <c r="AU27" i="40"/>
  <c r="AV27" i="40"/>
  <c r="AW27" i="40"/>
  <c r="AX27" i="40"/>
  <c r="AY27" i="40"/>
  <c r="AZ27" i="40"/>
  <c r="BA27" i="40"/>
  <c r="BC27" i="40"/>
  <c r="BF27" i="40"/>
  <c r="BE27" i="40" s="1"/>
  <c r="BH27" i="40"/>
  <c r="BI27" i="40"/>
  <c r="BJ27" i="40" s="1"/>
  <c r="BK27" i="40"/>
  <c r="BM27" i="40"/>
  <c r="BN27" i="40"/>
  <c r="BP27" i="40"/>
  <c r="BQ27" i="40" s="1"/>
  <c r="BR27" i="40"/>
  <c r="BS27" i="40" s="1"/>
  <c r="BU27" i="40"/>
  <c r="BV27" i="40"/>
  <c r="BW27" i="40" s="1"/>
  <c r="BX27" i="40"/>
  <c r="CC27" i="40"/>
  <c r="CH27" i="40"/>
  <c r="AQ29" i="40"/>
  <c r="AR29" i="40"/>
  <c r="AS29" i="40"/>
  <c r="AT29" i="40"/>
  <c r="AU29" i="40"/>
  <c r="AV29" i="40"/>
  <c r="AW29" i="40"/>
  <c r="AX29" i="40"/>
  <c r="AY29" i="40"/>
  <c r="AZ29" i="40"/>
  <c r="BA29" i="40"/>
  <c r="BC29" i="40"/>
  <c r="BF29" i="40"/>
  <c r="BE29" i="40" s="1"/>
  <c r="BH29" i="40"/>
  <c r="BI29" i="40"/>
  <c r="BJ29" i="40" s="1"/>
  <c r="BK29" i="40"/>
  <c r="BM29" i="40"/>
  <c r="BN29" i="40"/>
  <c r="BP29" i="40"/>
  <c r="BQ29" i="40" s="1"/>
  <c r="BR29" i="40"/>
  <c r="BS29" i="40" s="1"/>
  <c r="BU29" i="40"/>
  <c r="BV29" i="40"/>
  <c r="BW29" i="40" s="1"/>
  <c r="BX29" i="40"/>
  <c r="CC29" i="40"/>
  <c r="CH29" i="40"/>
  <c r="AQ35" i="40"/>
  <c r="AR35" i="40"/>
  <c r="AS35" i="40"/>
  <c r="AT35" i="40"/>
  <c r="AU35" i="40"/>
  <c r="AV35" i="40"/>
  <c r="AW35" i="40"/>
  <c r="AX35" i="40"/>
  <c r="AY35" i="40"/>
  <c r="AZ35" i="40"/>
  <c r="BA35" i="40"/>
  <c r="BC35" i="40"/>
  <c r="BE35" i="40"/>
  <c r="BH35" i="40"/>
  <c r="BI35" i="40"/>
  <c r="BJ35" i="40" s="1"/>
  <c r="BK35" i="40"/>
  <c r="BM35" i="40"/>
  <c r="BN35" i="40"/>
  <c r="BP35" i="40"/>
  <c r="BQ35" i="40" s="1"/>
  <c r="BR35" i="40"/>
  <c r="BS35" i="40" s="1"/>
  <c r="BU35" i="40"/>
  <c r="BV35" i="40"/>
  <c r="BW35" i="40" s="1"/>
  <c r="BX35" i="40"/>
  <c r="CC35" i="40"/>
  <c r="CH35" i="40"/>
  <c r="AQ33" i="40"/>
  <c r="AR33" i="40"/>
  <c r="AS33" i="40"/>
  <c r="AT33" i="40"/>
  <c r="AU33" i="40"/>
  <c r="AV33" i="40"/>
  <c r="AW33" i="40"/>
  <c r="AX33" i="40"/>
  <c r="AY33" i="40"/>
  <c r="AZ33" i="40"/>
  <c r="BA33" i="40"/>
  <c r="BC33" i="40"/>
  <c r="BE33" i="40"/>
  <c r="BH33" i="40"/>
  <c r="BI33" i="40"/>
  <c r="BJ33" i="40" s="1"/>
  <c r="BK33" i="40"/>
  <c r="BM33" i="40"/>
  <c r="BN33" i="40"/>
  <c r="BP33" i="40"/>
  <c r="BQ33" i="40" s="1"/>
  <c r="BR33" i="40"/>
  <c r="BS33" i="40" s="1"/>
  <c r="BU33" i="40"/>
  <c r="BV33" i="40"/>
  <c r="BW33" i="40" s="1"/>
  <c r="BX33" i="40"/>
  <c r="CC33" i="40"/>
  <c r="CH33" i="40"/>
  <c r="AQ36" i="40"/>
  <c r="AR36" i="40"/>
  <c r="AS36" i="40"/>
  <c r="AT36" i="40"/>
  <c r="AU36" i="40"/>
  <c r="AV36" i="40"/>
  <c r="AW36" i="40"/>
  <c r="AX36" i="40"/>
  <c r="AY36" i="40"/>
  <c r="AZ36" i="40"/>
  <c r="BA36" i="40"/>
  <c r="BC36" i="40"/>
  <c r="BE36" i="40"/>
  <c r="BH36" i="40"/>
  <c r="BI36" i="40"/>
  <c r="BJ36" i="40" s="1"/>
  <c r="BK36" i="40"/>
  <c r="BM36" i="40"/>
  <c r="BN36" i="40"/>
  <c r="BP36" i="40"/>
  <c r="BQ36" i="40" s="1"/>
  <c r="BR36" i="40"/>
  <c r="BS36" i="40" s="1"/>
  <c r="BU36" i="40"/>
  <c r="BV36" i="40"/>
  <c r="BW36" i="40" s="1"/>
  <c r="BX36" i="40"/>
  <c r="CC36" i="40"/>
  <c r="CH36" i="40"/>
  <c r="AQ14" i="40"/>
  <c r="AR14" i="40"/>
  <c r="AS14" i="40"/>
  <c r="AT14" i="40"/>
  <c r="AU14" i="40"/>
  <c r="AV14" i="40"/>
  <c r="AW14" i="40"/>
  <c r="AX14" i="40"/>
  <c r="AY14" i="40"/>
  <c r="AZ14" i="40"/>
  <c r="BA14" i="40"/>
  <c r="BC14" i="40"/>
  <c r="BF14" i="40"/>
  <c r="BE14" i="40" s="1"/>
  <c r="BH14" i="40"/>
  <c r="BI14" i="40"/>
  <c r="BJ14" i="40" s="1"/>
  <c r="BK14" i="40"/>
  <c r="BM14" i="40"/>
  <c r="BN14" i="40"/>
  <c r="BP14" i="40"/>
  <c r="BQ14" i="40" s="1"/>
  <c r="BR14" i="40"/>
  <c r="BS14" i="40" s="1"/>
  <c r="BU14" i="40"/>
  <c r="BV14" i="40"/>
  <c r="BW14" i="40" s="1"/>
  <c r="BX14" i="40"/>
  <c r="CC14" i="40"/>
  <c r="CH14" i="40"/>
  <c r="AQ28" i="40"/>
  <c r="AR28" i="40"/>
  <c r="AS28" i="40"/>
  <c r="AT28" i="40"/>
  <c r="AU28" i="40"/>
  <c r="AV28" i="40"/>
  <c r="AW28" i="40"/>
  <c r="AX28" i="40"/>
  <c r="AY28" i="40"/>
  <c r="AZ28" i="40"/>
  <c r="BA28" i="40"/>
  <c r="BC28" i="40"/>
  <c r="BF28" i="40"/>
  <c r="BE28" i="40" s="1"/>
  <c r="BH28" i="40"/>
  <c r="BI28" i="40"/>
  <c r="BK28" i="40"/>
  <c r="BM28" i="40"/>
  <c r="BN28" i="40"/>
  <c r="BP28" i="40"/>
  <c r="BQ28" i="40" s="1"/>
  <c r="BR28" i="40"/>
  <c r="BS28" i="40" s="1"/>
  <c r="BU28" i="40"/>
  <c r="BV28" i="40"/>
  <c r="BW28" i="40" s="1"/>
  <c r="BX28" i="40"/>
  <c r="CC28" i="40"/>
  <c r="CH28" i="40"/>
  <c r="AQ23" i="40"/>
  <c r="AR23" i="40"/>
  <c r="AS23" i="40"/>
  <c r="AT23" i="40"/>
  <c r="AU23" i="40"/>
  <c r="AV23" i="40"/>
  <c r="AW23" i="40"/>
  <c r="AX23" i="40"/>
  <c r="AY23" i="40"/>
  <c r="AZ23" i="40"/>
  <c r="BA23" i="40"/>
  <c r="BC23" i="40"/>
  <c r="BF23" i="40"/>
  <c r="BE23" i="40" s="1"/>
  <c r="BH23" i="40"/>
  <c r="BI23" i="40"/>
  <c r="BJ23" i="40" s="1"/>
  <c r="BK23" i="40"/>
  <c r="BM23" i="40"/>
  <c r="BN23" i="40"/>
  <c r="BP23" i="40"/>
  <c r="BQ23" i="40" s="1"/>
  <c r="BR23" i="40"/>
  <c r="BS23" i="40" s="1"/>
  <c r="BU23" i="40"/>
  <c r="BV23" i="40"/>
  <c r="BW23" i="40" s="1"/>
  <c r="BX23" i="40"/>
  <c r="CC23" i="40"/>
  <c r="CH23" i="40"/>
  <c r="AQ24" i="40"/>
  <c r="AR24" i="40"/>
  <c r="AS24" i="40"/>
  <c r="AT24" i="40"/>
  <c r="AU24" i="40"/>
  <c r="AV24" i="40"/>
  <c r="AW24" i="40"/>
  <c r="AX24" i="40"/>
  <c r="AY24" i="40"/>
  <c r="AZ24" i="40"/>
  <c r="BA24" i="40"/>
  <c r="BC24" i="40"/>
  <c r="BF24" i="40"/>
  <c r="BE24" i="40" s="1"/>
  <c r="BH24" i="40"/>
  <c r="BI24" i="40"/>
  <c r="BJ24" i="40" s="1"/>
  <c r="BK24" i="40"/>
  <c r="BM24" i="40"/>
  <c r="BN24" i="40"/>
  <c r="BP24" i="40"/>
  <c r="BQ24" i="40" s="1"/>
  <c r="BR24" i="40"/>
  <c r="BS24" i="40" s="1"/>
  <c r="BU24" i="40"/>
  <c r="BV24" i="40"/>
  <c r="BW24" i="40" s="1"/>
  <c r="BX24" i="40"/>
  <c r="CC24" i="40"/>
  <c r="CH24" i="40"/>
  <c r="AQ11" i="40"/>
  <c r="AR11" i="40"/>
  <c r="AS11" i="40"/>
  <c r="AT11" i="40"/>
  <c r="AU11" i="40"/>
  <c r="AV11" i="40"/>
  <c r="AW11" i="40"/>
  <c r="AX11" i="40"/>
  <c r="AY11" i="40"/>
  <c r="AZ11" i="40"/>
  <c r="BA11" i="40"/>
  <c r="BC11" i="40"/>
  <c r="BF11" i="40"/>
  <c r="BE11" i="40" s="1"/>
  <c r="BH11" i="40"/>
  <c r="BI11" i="40"/>
  <c r="BJ11" i="40" s="1"/>
  <c r="BK11" i="40"/>
  <c r="BM11" i="40"/>
  <c r="BN11" i="40"/>
  <c r="BP11" i="40"/>
  <c r="BQ11" i="40" s="1"/>
  <c r="BR11" i="40"/>
  <c r="BS11" i="40" s="1"/>
  <c r="BU11" i="40"/>
  <c r="BV11" i="40"/>
  <c r="BW11" i="40" s="1"/>
  <c r="BX11" i="40"/>
  <c r="CC11" i="40"/>
  <c r="CH11" i="40"/>
  <c r="AQ13" i="40"/>
  <c r="AR13" i="40"/>
  <c r="AS13" i="40"/>
  <c r="AT13" i="40"/>
  <c r="AU13" i="40"/>
  <c r="AV13" i="40"/>
  <c r="AW13" i="40"/>
  <c r="AX13" i="40"/>
  <c r="AY13" i="40"/>
  <c r="AZ13" i="40"/>
  <c r="BA13" i="40"/>
  <c r="BC13" i="40"/>
  <c r="BF13" i="40"/>
  <c r="BE13" i="40" s="1"/>
  <c r="BH13" i="40"/>
  <c r="BI13" i="40"/>
  <c r="BJ13" i="40" s="1"/>
  <c r="BK13" i="40"/>
  <c r="BM13" i="40"/>
  <c r="BN13" i="40"/>
  <c r="BP13" i="40"/>
  <c r="BQ13" i="40" s="1"/>
  <c r="BR13" i="40"/>
  <c r="BS13" i="40" s="1"/>
  <c r="BU13" i="40"/>
  <c r="BV13" i="40"/>
  <c r="BW13" i="40" s="1"/>
  <c r="BX13" i="40"/>
  <c r="CC13" i="40"/>
  <c r="CH13" i="40"/>
  <c r="AQ37" i="40"/>
  <c r="AR37" i="40"/>
  <c r="AS37" i="40"/>
  <c r="AT37" i="40"/>
  <c r="AU37" i="40"/>
  <c r="AV37" i="40"/>
  <c r="AW37" i="40"/>
  <c r="AX37" i="40"/>
  <c r="AY37" i="40"/>
  <c r="AZ37" i="40"/>
  <c r="BA37" i="40"/>
  <c r="BC37" i="40"/>
  <c r="BE37" i="40"/>
  <c r="BH37" i="40"/>
  <c r="BI37" i="40"/>
  <c r="BJ37" i="40" s="1"/>
  <c r="BK37" i="40"/>
  <c r="BM37" i="40"/>
  <c r="BN37" i="40"/>
  <c r="BP37" i="40"/>
  <c r="BQ37" i="40" s="1"/>
  <c r="BR37" i="40"/>
  <c r="BS37" i="40" s="1"/>
  <c r="BU37" i="40"/>
  <c r="BV37" i="40"/>
  <c r="BW37" i="40" s="1"/>
  <c r="BX37" i="40"/>
  <c r="CC37" i="40"/>
  <c r="CH37" i="40"/>
  <c r="AQ8" i="40"/>
  <c r="AR8" i="40"/>
  <c r="AS8" i="40"/>
  <c r="AT8" i="40"/>
  <c r="AU8" i="40"/>
  <c r="AV8" i="40"/>
  <c r="AW8" i="40"/>
  <c r="AX8" i="40"/>
  <c r="AY8" i="40"/>
  <c r="AZ8" i="40"/>
  <c r="BA8" i="40"/>
  <c r="BC8" i="40"/>
  <c r="BF8" i="40"/>
  <c r="BE8" i="40" s="1"/>
  <c r="BH8" i="40"/>
  <c r="BI8" i="40"/>
  <c r="BJ8" i="40" s="1"/>
  <c r="BK8" i="40"/>
  <c r="BM8" i="40"/>
  <c r="BN8" i="40"/>
  <c r="BP8" i="40"/>
  <c r="BQ8" i="40" s="1"/>
  <c r="BR8" i="40"/>
  <c r="BS8" i="40" s="1"/>
  <c r="BU8" i="40"/>
  <c r="BV8" i="40"/>
  <c r="BX8" i="40"/>
  <c r="CC8" i="40"/>
  <c r="CH8" i="40"/>
  <c r="AQ31" i="40"/>
  <c r="AR31" i="40"/>
  <c r="AS31" i="40"/>
  <c r="AT31" i="40"/>
  <c r="AU31" i="40"/>
  <c r="AV31" i="40"/>
  <c r="AW31" i="40"/>
  <c r="AX31" i="40"/>
  <c r="AY31" i="40"/>
  <c r="AZ31" i="40"/>
  <c r="BA31" i="40"/>
  <c r="BC31" i="40"/>
  <c r="BF31" i="40"/>
  <c r="BE31" i="40" s="1"/>
  <c r="BH31" i="40"/>
  <c r="BI31" i="40"/>
  <c r="BJ31" i="40" s="1"/>
  <c r="BK31" i="40"/>
  <c r="BM31" i="40"/>
  <c r="BN31" i="40"/>
  <c r="BP31" i="40"/>
  <c r="BQ31" i="40" s="1"/>
  <c r="BR31" i="40"/>
  <c r="BS31" i="40" s="1"/>
  <c r="BU31" i="40"/>
  <c r="BV31" i="40"/>
  <c r="BW31" i="40" s="1"/>
  <c r="BX31" i="40"/>
  <c r="CC31" i="40"/>
  <c r="CH31" i="40"/>
  <c r="AQ10" i="40"/>
  <c r="AR10" i="40"/>
  <c r="AS10" i="40"/>
  <c r="AT10" i="40"/>
  <c r="AU10" i="40"/>
  <c r="AV10" i="40"/>
  <c r="AW10" i="40"/>
  <c r="AX10" i="40"/>
  <c r="AY10" i="40"/>
  <c r="AZ10" i="40"/>
  <c r="BA10" i="40"/>
  <c r="BC10" i="40"/>
  <c r="BF10" i="40"/>
  <c r="BE10" i="40" s="1"/>
  <c r="BH10" i="40"/>
  <c r="BI10" i="40"/>
  <c r="BJ10" i="40" s="1"/>
  <c r="BK10" i="40"/>
  <c r="BM10" i="40"/>
  <c r="BN10" i="40"/>
  <c r="BP10" i="40"/>
  <c r="BQ10" i="40" s="1"/>
  <c r="BR10" i="40"/>
  <c r="BS10" i="40" s="1"/>
  <c r="BU10" i="40"/>
  <c r="BV10" i="40"/>
  <c r="BW10" i="40" s="1"/>
  <c r="BX10" i="40"/>
  <c r="CC10" i="40"/>
  <c r="CH10" i="40"/>
  <c r="AQ19" i="40"/>
  <c r="AR19" i="40"/>
  <c r="AS19" i="40"/>
  <c r="AT19" i="40"/>
  <c r="AU19" i="40"/>
  <c r="AV19" i="40"/>
  <c r="AW19" i="40"/>
  <c r="AX19" i="40"/>
  <c r="AY19" i="40"/>
  <c r="AZ19" i="40"/>
  <c r="BA19" i="40"/>
  <c r="BC19" i="40"/>
  <c r="BF19" i="40"/>
  <c r="BE19" i="40" s="1"/>
  <c r="BH19" i="40"/>
  <c r="BI19" i="40"/>
  <c r="BJ19" i="40" s="1"/>
  <c r="BK19" i="40"/>
  <c r="BM19" i="40"/>
  <c r="BN19" i="40"/>
  <c r="BP19" i="40"/>
  <c r="BQ19" i="40" s="1"/>
  <c r="BR19" i="40"/>
  <c r="BS19" i="40" s="1"/>
  <c r="BU19" i="40"/>
  <c r="BV19" i="40"/>
  <c r="BW19" i="40" s="1"/>
  <c r="BX19" i="40"/>
  <c r="CC19" i="40"/>
  <c r="CH19" i="40"/>
  <c r="AQ9" i="40"/>
  <c r="AR9" i="40"/>
  <c r="AS9" i="40"/>
  <c r="AT9" i="40"/>
  <c r="AU9" i="40"/>
  <c r="AV9" i="40"/>
  <c r="AW9" i="40"/>
  <c r="AX9" i="40"/>
  <c r="AY9" i="40"/>
  <c r="AZ9" i="40"/>
  <c r="BA9" i="40"/>
  <c r="BC9" i="40"/>
  <c r="BF9" i="40"/>
  <c r="BE9" i="40" s="1"/>
  <c r="BH9" i="40"/>
  <c r="BI9" i="40"/>
  <c r="BJ9" i="40" s="1"/>
  <c r="BK9" i="40"/>
  <c r="BM9" i="40"/>
  <c r="BN9" i="40"/>
  <c r="BP9" i="40"/>
  <c r="BQ9" i="40" s="1"/>
  <c r="BR9" i="40"/>
  <c r="BS9" i="40" s="1"/>
  <c r="BU9" i="40"/>
  <c r="BV9" i="40"/>
  <c r="BW9" i="40" s="1"/>
  <c r="BX9" i="40"/>
  <c r="CC9" i="40"/>
  <c r="CH9" i="40"/>
  <c r="AQ12" i="40"/>
  <c r="AR12" i="40"/>
  <c r="AS12" i="40"/>
  <c r="AT12" i="40"/>
  <c r="AU12" i="40"/>
  <c r="AV12" i="40"/>
  <c r="AW12" i="40"/>
  <c r="AX12" i="40"/>
  <c r="AY12" i="40"/>
  <c r="AZ12" i="40"/>
  <c r="BA12" i="40"/>
  <c r="BC12" i="40"/>
  <c r="BF12" i="40"/>
  <c r="BE12" i="40" s="1"/>
  <c r="BH12" i="40"/>
  <c r="BI12" i="40"/>
  <c r="BJ12" i="40" s="1"/>
  <c r="BK12" i="40"/>
  <c r="BM12" i="40"/>
  <c r="BN12" i="40"/>
  <c r="BP12" i="40"/>
  <c r="BQ12" i="40" s="1"/>
  <c r="BR12" i="40"/>
  <c r="BS12" i="40" s="1"/>
  <c r="BU12" i="40"/>
  <c r="BV12" i="40"/>
  <c r="BW12" i="40" s="1"/>
  <c r="BX12" i="40"/>
  <c r="CC12" i="40"/>
  <c r="CH12" i="40"/>
  <c r="AQ15" i="40"/>
  <c r="AR15" i="40"/>
  <c r="AS15" i="40"/>
  <c r="AT15" i="40"/>
  <c r="AU15" i="40"/>
  <c r="AV15" i="40"/>
  <c r="AW15" i="40"/>
  <c r="AX15" i="40"/>
  <c r="AY15" i="40"/>
  <c r="AZ15" i="40"/>
  <c r="BA15" i="40"/>
  <c r="BC15" i="40"/>
  <c r="BF15" i="40"/>
  <c r="BE15" i="40" s="1"/>
  <c r="BH15" i="40"/>
  <c r="BI15" i="40"/>
  <c r="BK15" i="40"/>
  <c r="BM15" i="40"/>
  <c r="BN15" i="40"/>
  <c r="BP15" i="40"/>
  <c r="BQ15" i="40" s="1"/>
  <c r="BR15" i="40"/>
  <c r="BS15" i="40" s="1"/>
  <c r="BU15" i="40"/>
  <c r="BV15" i="40"/>
  <c r="BW15" i="40" s="1"/>
  <c r="BX15" i="40"/>
  <c r="CC15" i="40"/>
  <c r="CH15" i="40"/>
  <c r="AQ16" i="40"/>
  <c r="AR16" i="40"/>
  <c r="AS16" i="40"/>
  <c r="AT16" i="40"/>
  <c r="AU16" i="40"/>
  <c r="AV16" i="40"/>
  <c r="AW16" i="40"/>
  <c r="AX16" i="40"/>
  <c r="AY16" i="40"/>
  <c r="AZ16" i="40"/>
  <c r="BA16" i="40"/>
  <c r="BC16" i="40"/>
  <c r="BF16" i="40"/>
  <c r="BE16" i="40" s="1"/>
  <c r="BH16" i="40"/>
  <c r="BI16" i="40"/>
  <c r="BJ16" i="40" s="1"/>
  <c r="BK16" i="40"/>
  <c r="BM16" i="40"/>
  <c r="BN16" i="40"/>
  <c r="BP16" i="40"/>
  <c r="BQ16" i="40" s="1"/>
  <c r="BR16" i="40"/>
  <c r="BS16" i="40" s="1"/>
  <c r="BU16" i="40"/>
  <c r="BV16" i="40"/>
  <c r="BW16" i="40" s="1"/>
  <c r="BX16" i="40"/>
  <c r="CC16" i="40"/>
  <c r="CH16" i="40"/>
  <c r="AQ39" i="40"/>
  <c r="AR39" i="40"/>
  <c r="AS39" i="40"/>
  <c r="AT39" i="40"/>
  <c r="AU39" i="40"/>
  <c r="AV39" i="40"/>
  <c r="AW39" i="40"/>
  <c r="AX39" i="40"/>
  <c r="AY39" i="40"/>
  <c r="AZ39" i="40"/>
  <c r="BA39" i="40"/>
  <c r="BC39" i="40"/>
  <c r="BH39" i="40"/>
  <c r="BJ39" i="40"/>
  <c r="BK39" i="40"/>
  <c r="BL39" i="40"/>
  <c r="BM39" i="40"/>
  <c r="BN39" i="40"/>
  <c r="BO39" i="40"/>
  <c r="BP39" i="40"/>
  <c r="BQ39" i="40" s="1"/>
  <c r="BR39" i="40"/>
  <c r="BS39" i="40" s="1"/>
  <c r="BU39" i="40"/>
  <c r="BV39" i="40"/>
  <c r="BW39" i="40" s="1"/>
  <c r="BX39" i="40"/>
  <c r="CC39" i="40"/>
  <c r="CH39" i="40"/>
  <c r="AQ40" i="40"/>
  <c r="AR40" i="40"/>
  <c r="AS40" i="40"/>
  <c r="AT40" i="40"/>
  <c r="AU40" i="40"/>
  <c r="AV40" i="40"/>
  <c r="AW40" i="40"/>
  <c r="AX40" i="40"/>
  <c r="AY40" i="40"/>
  <c r="AZ40" i="40"/>
  <c r="BA40" i="40"/>
  <c r="BC40" i="40"/>
  <c r="BH40" i="40"/>
  <c r="BI40" i="40"/>
  <c r="BJ40" i="40" s="1"/>
  <c r="BK40" i="40"/>
  <c r="BL40" i="40"/>
  <c r="BM40" i="40"/>
  <c r="BN40" i="40"/>
  <c r="BO40" i="40"/>
  <c r="BP40" i="40"/>
  <c r="BQ40" i="40" s="1"/>
  <c r="BR40" i="40"/>
  <c r="BS40" i="40" s="1"/>
  <c r="BU40" i="40"/>
  <c r="BV40" i="40"/>
  <c r="BW40" i="40" s="1"/>
  <c r="BX40" i="40"/>
  <c r="CC40" i="40"/>
  <c r="CH40" i="40"/>
  <c r="AQ38" i="40"/>
  <c r="AR38" i="40"/>
  <c r="AS38" i="40"/>
  <c r="AT38" i="40"/>
  <c r="AU38" i="40"/>
  <c r="AV38" i="40"/>
  <c r="AW38" i="40"/>
  <c r="AX38" i="40"/>
  <c r="AY38" i="40"/>
  <c r="AZ38" i="40"/>
  <c r="BA38" i="40"/>
  <c r="BC38" i="40"/>
  <c r="BH38" i="40"/>
  <c r="BI38" i="40"/>
  <c r="BJ38" i="40" s="1"/>
  <c r="BK38" i="40"/>
  <c r="BL38" i="40"/>
  <c r="BM38" i="40"/>
  <c r="BN38" i="40"/>
  <c r="BO38" i="40"/>
  <c r="BP38" i="40"/>
  <c r="BQ38" i="40" s="1"/>
  <c r="BR38" i="40"/>
  <c r="BS38" i="40" s="1"/>
  <c r="BU38" i="40"/>
  <c r="BV38" i="40"/>
  <c r="BW38" i="40" s="1"/>
  <c r="BX38" i="40"/>
  <c r="CC38" i="40"/>
  <c r="AO38" i="40"/>
  <c r="AN38" i="40"/>
  <c r="AJ38" i="40"/>
  <c r="AI38" i="40"/>
  <c r="CG38" i="40" s="1"/>
  <c r="K38" i="40"/>
  <c r="AO40" i="40"/>
  <c r="AN40" i="40"/>
  <c r="AJ40" i="40"/>
  <c r="AI40" i="40"/>
  <c r="CG40" i="40" s="1"/>
  <c r="K40" i="40"/>
  <c r="AO39" i="40"/>
  <c r="AN39" i="40"/>
  <c r="AJ39" i="40"/>
  <c r="AI39" i="40"/>
  <c r="CG39" i="40" s="1"/>
  <c r="K39" i="40"/>
  <c r="AO16" i="40"/>
  <c r="AN16" i="40"/>
  <c r="AJ16" i="40"/>
  <c r="AI16" i="40"/>
  <c r="CG16" i="40" s="1"/>
  <c r="AE16" i="40"/>
  <c r="BO16" i="40" s="1"/>
  <c r="AC16" i="40"/>
  <c r="AB16" i="40"/>
  <c r="BL16" i="40" s="1"/>
  <c r="K16" i="40"/>
  <c r="AO15" i="40"/>
  <c r="AN15" i="40"/>
  <c r="AJ15" i="40"/>
  <c r="AI15" i="40"/>
  <c r="CG15" i="40" s="1"/>
  <c r="AE15" i="40"/>
  <c r="BO15" i="40" s="1"/>
  <c r="AC15" i="40"/>
  <c r="AB15" i="40"/>
  <c r="BL15" i="40" s="1"/>
  <c r="K15" i="40"/>
  <c r="AO12" i="40"/>
  <c r="AN12" i="40"/>
  <c r="AJ12" i="40"/>
  <c r="AI12" i="40"/>
  <c r="CG12" i="40" s="1"/>
  <c r="AE12" i="40"/>
  <c r="BO12" i="40" s="1"/>
  <c r="AC12" i="40"/>
  <c r="AB12" i="40"/>
  <c r="BL12" i="40" s="1"/>
  <c r="K12" i="40"/>
  <c r="AO9" i="40"/>
  <c r="AN9" i="40"/>
  <c r="AJ9" i="40"/>
  <c r="AI9" i="40"/>
  <c r="CG9" i="40" s="1"/>
  <c r="AE9" i="40"/>
  <c r="BO9" i="40" s="1"/>
  <c r="AC9" i="40"/>
  <c r="AB9" i="40"/>
  <c r="BL9" i="40" s="1"/>
  <c r="K9" i="40"/>
  <c r="AO19" i="40"/>
  <c r="AN19" i="40"/>
  <c r="AJ19" i="40"/>
  <c r="AI19" i="40"/>
  <c r="CG19" i="40" s="1"/>
  <c r="AE19" i="40"/>
  <c r="BO19" i="40" s="1"/>
  <c r="AC19" i="40"/>
  <c r="AB19" i="40"/>
  <c r="BL19" i="40" s="1"/>
  <c r="K19" i="40"/>
  <c r="AO10" i="40"/>
  <c r="AN10" i="40"/>
  <c r="AJ10" i="40"/>
  <c r="AI10" i="40"/>
  <c r="CG10" i="40" s="1"/>
  <c r="AE10" i="40"/>
  <c r="BO10" i="40" s="1"/>
  <c r="AC10" i="40"/>
  <c r="AB10" i="40"/>
  <c r="BL10" i="40" s="1"/>
  <c r="K10" i="40"/>
  <c r="AO31" i="40"/>
  <c r="AN31" i="40"/>
  <c r="AJ31" i="40"/>
  <c r="AI31" i="40"/>
  <c r="CG31" i="40" s="1"/>
  <c r="AE31" i="40"/>
  <c r="BO31" i="40" s="1"/>
  <c r="AC31" i="40"/>
  <c r="AB31" i="40"/>
  <c r="BL31" i="40" s="1"/>
  <c r="K31" i="40"/>
  <c r="AO8" i="40"/>
  <c r="AN8" i="40"/>
  <c r="AJ8" i="40"/>
  <c r="AI8" i="40"/>
  <c r="CG8" i="40" s="1"/>
  <c r="AE8" i="40"/>
  <c r="BO8" i="40" s="1"/>
  <c r="AC8" i="40"/>
  <c r="AB8" i="40"/>
  <c r="BL8" i="40" s="1"/>
  <c r="K8" i="40"/>
  <c r="AO37" i="40"/>
  <c r="AN37" i="40"/>
  <c r="AJ37" i="40"/>
  <c r="AI37" i="40"/>
  <c r="CG37" i="40" s="1"/>
  <c r="AE37" i="40"/>
  <c r="BO37" i="40" s="1"/>
  <c r="AC37" i="40"/>
  <c r="AB37" i="40"/>
  <c r="BL37" i="40" s="1"/>
  <c r="K37" i="40"/>
  <c r="AO13" i="40"/>
  <c r="AN13" i="40"/>
  <c r="AJ13" i="40"/>
  <c r="AI13" i="40"/>
  <c r="CG13" i="40" s="1"/>
  <c r="AE13" i="40"/>
  <c r="BO13" i="40" s="1"/>
  <c r="AC13" i="40"/>
  <c r="AB13" i="40"/>
  <c r="BL13" i="40" s="1"/>
  <c r="K13" i="40"/>
  <c r="AO11" i="40"/>
  <c r="AN11" i="40"/>
  <c r="AJ11" i="40"/>
  <c r="AI11" i="40"/>
  <c r="CG11" i="40" s="1"/>
  <c r="AE11" i="40"/>
  <c r="BO11" i="40" s="1"/>
  <c r="AC11" i="40"/>
  <c r="AB11" i="40"/>
  <c r="BL11" i="40" s="1"/>
  <c r="K11" i="40"/>
  <c r="AO24" i="40"/>
  <c r="AN24" i="40"/>
  <c r="AJ24" i="40"/>
  <c r="AI24" i="40"/>
  <c r="CG24" i="40" s="1"/>
  <c r="AE24" i="40"/>
  <c r="BO24" i="40" s="1"/>
  <c r="AC24" i="40"/>
  <c r="AB24" i="40"/>
  <c r="BL24" i="40" s="1"/>
  <c r="K24" i="40"/>
  <c r="AO23" i="40"/>
  <c r="AN23" i="40"/>
  <c r="AJ23" i="40"/>
  <c r="AI23" i="40"/>
  <c r="CG23" i="40" s="1"/>
  <c r="AE23" i="40"/>
  <c r="BO23" i="40" s="1"/>
  <c r="AC23" i="40"/>
  <c r="AB23" i="40"/>
  <c r="BL23" i="40" s="1"/>
  <c r="K23" i="40"/>
  <c r="AO28" i="40"/>
  <c r="AN28" i="40"/>
  <c r="AJ28" i="40"/>
  <c r="AI28" i="40"/>
  <c r="CG28" i="40" s="1"/>
  <c r="AE28" i="40"/>
  <c r="BO28" i="40" s="1"/>
  <c r="AC28" i="40"/>
  <c r="AB28" i="40"/>
  <c r="BL28" i="40" s="1"/>
  <c r="K28" i="40"/>
  <c r="AO14" i="40"/>
  <c r="AN14" i="40"/>
  <c r="AJ14" i="40"/>
  <c r="AI14" i="40"/>
  <c r="CG14" i="40" s="1"/>
  <c r="AE14" i="40"/>
  <c r="BO14" i="40" s="1"/>
  <c r="AC14" i="40"/>
  <c r="AB14" i="40"/>
  <c r="BL14" i="40" s="1"/>
  <c r="K14" i="40"/>
  <c r="AO36" i="40"/>
  <c r="AN36" i="40"/>
  <c r="AJ36" i="40"/>
  <c r="AI36" i="40"/>
  <c r="CG36" i="40" s="1"/>
  <c r="AE36" i="40"/>
  <c r="BO36" i="40" s="1"/>
  <c r="AC36" i="40"/>
  <c r="AB36" i="40"/>
  <c r="BL36" i="40" s="1"/>
  <c r="K36" i="40"/>
  <c r="AO33" i="40"/>
  <c r="AN33" i="40"/>
  <c r="AJ33" i="40"/>
  <c r="AI33" i="40"/>
  <c r="CG33" i="40" s="1"/>
  <c r="AE33" i="40"/>
  <c r="BO33" i="40" s="1"/>
  <c r="AC33" i="40"/>
  <c r="AB33" i="40"/>
  <c r="BL33" i="40" s="1"/>
  <c r="K33" i="40"/>
  <c r="AO35" i="40"/>
  <c r="AN35" i="40"/>
  <c r="AJ35" i="40"/>
  <c r="AI35" i="40"/>
  <c r="CG35" i="40" s="1"/>
  <c r="AE35" i="40"/>
  <c r="BO35" i="40" s="1"/>
  <c r="AC35" i="40"/>
  <c r="AB35" i="40"/>
  <c r="BL35" i="40" s="1"/>
  <c r="K35" i="40"/>
  <c r="AO29" i="40"/>
  <c r="AN29" i="40"/>
  <c r="AJ29" i="40"/>
  <c r="AI29" i="40"/>
  <c r="CG29" i="40" s="1"/>
  <c r="AE29" i="40"/>
  <c r="BO29" i="40" s="1"/>
  <c r="AC29" i="40"/>
  <c r="AB29" i="40"/>
  <c r="BL29" i="40" s="1"/>
  <c r="K29" i="40"/>
  <c r="AO27" i="40"/>
  <c r="AN27" i="40"/>
  <c r="AJ27" i="40"/>
  <c r="AI27" i="40"/>
  <c r="CG27" i="40" s="1"/>
  <c r="AE27" i="40"/>
  <c r="BO27" i="40" s="1"/>
  <c r="AC27" i="40"/>
  <c r="AB27" i="40"/>
  <c r="BL27" i="40" s="1"/>
  <c r="K27" i="40"/>
  <c r="AO21" i="40"/>
  <c r="AN21" i="40"/>
  <c r="AJ21" i="40"/>
  <c r="AI21" i="40"/>
  <c r="CG21" i="40" s="1"/>
  <c r="AE21" i="40"/>
  <c r="BO21" i="40" s="1"/>
  <c r="AC21" i="40"/>
  <c r="AB21" i="40"/>
  <c r="BL21" i="40" s="1"/>
  <c r="K21" i="40"/>
  <c r="AO34" i="40"/>
  <c r="AN34" i="40"/>
  <c r="AJ34" i="40"/>
  <c r="AI34" i="40"/>
  <c r="CG34" i="40" s="1"/>
  <c r="AE34" i="40"/>
  <c r="BO34" i="40" s="1"/>
  <c r="AC34" i="40"/>
  <c r="AB34" i="40"/>
  <c r="BL34" i="40" s="1"/>
  <c r="K34" i="40"/>
  <c r="AO26" i="40"/>
  <c r="AN26" i="40"/>
  <c r="AJ26" i="40"/>
  <c r="AI26" i="40"/>
  <c r="CG26" i="40" s="1"/>
  <c r="AE26" i="40"/>
  <c r="BO26" i="40" s="1"/>
  <c r="AC26" i="40"/>
  <c r="AB26" i="40"/>
  <c r="BL26" i="40" s="1"/>
  <c r="K26" i="40"/>
  <c r="AO17" i="40"/>
  <c r="AN17" i="40"/>
  <c r="AJ17" i="40"/>
  <c r="AI17" i="40"/>
  <c r="CG17" i="40" s="1"/>
  <c r="AE17" i="40"/>
  <c r="BO17" i="40" s="1"/>
  <c r="AC17" i="40"/>
  <c r="AB17" i="40"/>
  <c r="BL17" i="40" s="1"/>
  <c r="K17" i="40"/>
  <c r="AO20" i="40"/>
  <c r="AN20" i="40"/>
  <c r="AJ20" i="40"/>
  <c r="AI20" i="40"/>
  <c r="CG20" i="40" s="1"/>
  <c r="AE20" i="40"/>
  <c r="BO20" i="40" s="1"/>
  <c r="AC20" i="40"/>
  <c r="AB20" i="40"/>
  <c r="BL20" i="40" s="1"/>
  <c r="K20" i="40"/>
  <c r="AO22" i="40"/>
  <c r="AN22" i="40"/>
  <c r="AJ22" i="40"/>
  <c r="AI22" i="40"/>
  <c r="CG22" i="40" s="1"/>
  <c r="AE22" i="40"/>
  <c r="BO22" i="40" s="1"/>
  <c r="AC22" i="40"/>
  <c r="AB22" i="40"/>
  <c r="BL22" i="40" s="1"/>
  <c r="K22" i="40"/>
  <c r="AO25" i="40"/>
  <c r="AN25" i="40"/>
  <c r="AJ25" i="40"/>
  <c r="AI25" i="40"/>
  <c r="CG25" i="40" s="1"/>
  <c r="AE25" i="40"/>
  <c r="BO25" i="40" s="1"/>
  <c r="AC25" i="40"/>
  <c r="AB25" i="40"/>
  <c r="BL25" i="40" s="1"/>
  <c r="K25" i="40"/>
  <c r="AO30" i="40"/>
  <c r="AN30" i="40"/>
  <c r="AJ30" i="40"/>
  <c r="AI30" i="40"/>
  <c r="CG30" i="40" s="1"/>
  <c r="AE30" i="40"/>
  <c r="BO30" i="40" s="1"/>
  <c r="AC30" i="40"/>
  <c r="AB30" i="40"/>
  <c r="BL30" i="40" s="1"/>
  <c r="K30" i="40"/>
  <c r="AO18" i="40"/>
  <c r="AN18" i="40"/>
  <c r="AJ18" i="40"/>
  <c r="AI18" i="40"/>
  <c r="CG18" i="40" s="1"/>
  <c r="AE18" i="40"/>
  <c r="BO18" i="40" s="1"/>
  <c r="AC18" i="40"/>
  <c r="AB18" i="40"/>
  <c r="BL18" i="40" s="1"/>
  <c r="K18" i="40"/>
  <c r="AO32" i="40"/>
  <c r="AN32" i="40"/>
  <c r="AJ32" i="40"/>
  <c r="AI32" i="40"/>
  <c r="CG32" i="40" s="1"/>
  <c r="AE32" i="40"/>
  <c r="BO32" i="40" s="1"/>
  <c r="AC32" i="40"/>
  <c r="AB32" i="40"/>
  <c r="BL32" i="40" s="1"/>
  <c r="K32" i="40"/>
  <c r="BC9" i="39"/>
  <c r="BF9" i="39"/>
  <c r="BE9" i="39" s="1"/>
  <c r="BH9" i="39"/>
  <c r="BI9" i="39"/>
  <c r="BJ9" i="39" s="1"/>
  <c r="BK9" i="39"/>
  <c r="BM9" i="39"/>
  <c r="BN9" i="39"/>
  <c r="BP9" i="39"/>
  <c r="BQ9" i="39" s="1"/>
  <c r="BS9" i="39"/>
  <c r="BT9" i="39"/>
  <c r="BU9" i="39" s="1"/>
  <c r="BV9" i="39"/>
  <c r="BW9" i="39" s="1"/>
  <c r="BX9" i="39"/>
  <c r="BY9" i="39"/>
  <c r="BC11" i="39"/>
  <c r="BF11" i="39"/>
  <c r="BE11" i="39" s="1"/>
  <c r="BH11" i="39"/>
  <c r="BI11" i="39"/>
  <c r="BJ11" i="39" s="1"/>
  <c r="BK11" i="39"/>
  <c r="BM11" i="39"/>
  <c r="BN11" i="39"/>
  <c r="BP11" i="39"/>
  <c r="BQ11" i="39" s="1"/>
  <c r="BS11" i="39"/>
  <c r="BT11" i="39"/>
  <c r="BU11" i="39" s="1"/>
  <c r="BV11" i="39"/>
  <c r="BW11" i="39" s="1"/>
  <c r="BX11" i="39"/>
  <c r="BY11" i="39"/>
  <c r="BC19" i="39"/>
  <c r="BF19" i="39"/>
  <c r="BE19" i="39" s="1"/>
  <c r="BH19" i="39"/>
  <c r="BI19" i="39"/>
  <c r="BJ19" i="39" s="1"/>
  <c r="BK19" i="39"/>
  <c r="BM19" i="39"/>
  <c r="BN19" i="39"/>
  <c r="BP19" i="39"/>
  <c r="BQ19" i="39" s="1"/>
  <c r="BS19" i="39"/>
  <c r="BT19" i="39"/>
  <c r="BU19" i="39" s="1"/>
  <c r="BV19" i="39"/>
  <c r="BW19" i="39" s="1"/>
  <c r="BX19" i="39"/>
  <c r="BY19" i="39"/>
  <c r="BC49" i="39"/>
  <c r="BF49" i="39"/>
  <c r="BE49" i="39" s="1"/>
  <c r="BH49" i="39"/>
  <c r="BI49" i="39"/>
  <c r="BJ49" i="39" s="1"/>
  <c r="BK49" i="39"/>
  <c r="BM49" i="39"/>
  <c r="BN49" i="39"/>
  <c r="BP49" i="39"/>
  <c r="BQ49" i="39" s="1"/>
  <c r="BS49" i="39"/>
  <c r="BT49" i="39"/>
  <c r="BU49" i="39" s="1"/>
  <c r="BV49" i="39"/>
  <c r="BW49" i="39" s="1"/>
  <c r="BX49" i="39"/>
  <c r="BY49" i="39"/>
  <c r="BC26" i="39"/>
  <c r="BF26" i="39"/>
  <c r="BE26" i="39" s="1"/>
  <c r="BH26" i="39"/>
  <c r="BI26" i="39"/>
  <c r="BJ26" i="39" s="1"/>
  <c r="BK26" i="39"/>
  <c r="BM26" i="39"/>
  <c r="BN26" i="39"/>
  <c r="BP26" i="39"/>
  <c r="BQ26" i="39" s="1"/>
  <c r="BS26" i="39"/>
  <c r="BT26" i="39"/>
  <c r="BU26" i="39" s="1"/>
  <c r="BV26" i="39"/>
  <c r="BW26" i="39" s="1"/>
  <c r="BX26" i="39"/>
  <c r="BY26" i="39"/>
  <c r="BC8" i="39"/>
  <c r="BF8" i="39"/>
  <c r="BE8" i="39" s="1"/>
  <c r="BH8" i="39"/>
  <c r="BI8" i="39"/>
  <c r="BJ8" i="39" s="1"/>
  <c r="BK8" i="39"/>
  <c r="BM8" i="39"/>
  <c r="BN8" i="39"/>
  <c r="BP8" i="39"/>
  <c r="BS8" i="39"/>
  <c r="BT8" i="39"/>
  <c r="BU8" i="39" s="1"/>
  <c r="BV8" i="39"/>
  <c r="BW8" i="39" s="1"/>
  <c r="BX8" i="39"/>
  <c r="BY8" i="39"/>
  <c r="BC10" i="39"/>
  <c r="BF10" i="39"/>
  <c r="BE10" i="39" s="1"/>
  <c r="BH10" i="39"/>
  <c r="BI10" i="39"/>
  <c r="BJ10" i="39" s="1"/>
  <c r="BK10" i="39"/>
  <c r="BM10" i="39"/>
  <c r="BN10" i="39"/>
  <c r="BP10" i="39"/>
  <c r="BQ10" i="39" s="1"/>
  <c r="BS10" i="39"/>
  <c r="BT10" i="39"/>
  <c r="BU10" i="39" s="1"/>
  <c r="BV10" i="39"/>
  <c r="BW10" i="39" s="1"/>
  <c r="BX10" i="39"/>
  <c r="BY10" i="39"/>
  <c r="BC24" i="39"/>
  <c r="BF24" i="39"/>
  <c r="BE24" i="39" s="1"/>
  <c r="BH24" i="39"/>
  <c r="BI24" i="39"/>
  <c r="BJ24" i="39" s="1"/>
  <c r="BK24" i="39"/>
  <c r="BM24" i="39"/>
  <c r="BN24" i="39"/>
  <c r="BP24" i="39"/>
  <c r="BQ24" i="39" s="1"/>
  <c r="BS24" i="39"/>
  <c r="BT24" i="39"/>
  <c r="BU24" i="39" s="1"/>
  <c r="BV24" i="39"/>
  <c r="BW24" i="39" s="1"/>
  <c r="BX24" i="39"/>
  <c r="BY24" i="39"/>
  <c r="BC14" i="39"/>
  <c r="BF14" i="39"/>
  <c r="BE14" i="39" s="1"/>
  <c r="BH14" i="39"/>
  <c r="BI14" i="39"/>
  <c r="BJ14" i="39" s="1"/>
  <c r="BK14" i="39"/>
  <c r="BM14" i="39"/>
  <c r="BN14" i="39"/>
  <c r="BP14" i="39"/>
  <c r="BQ14" i="39" s="1"/>
  <c r="BS14" i="39"/>
  <c r="BT14" i="39"/>
  <c r="BU14" i="39" s="1"/>
  <c r="BV14" i="39"/>
  <c r="BW14" i="39" s="1"/>
  <c r="BX14" i="39"/>
  <c r="BY14" i="39"/>
  <c r="BC29" i="39"/>
  <c r="BF29" i="39"/>
  <c r="BE29" i="39" s="1"/>
  <c r="BH29" i="39"/>
  <c r="BI29" i="39"/>
  <c r="BJ29" i="39" s="1"/>
  <c r="BK29" i="39"/>
  <c r="BM29" i="39"/>
  <c r="BN29" i="39"/>
  <c r="BP29" i="39"/>
  <c r="BQ29" i="39" s="1"/>
  <c r="BS29" i="39"/>
  <c r="BT29" i="39"/>
  <c r="BU29" i="39" s="1"/>
  <c r="BV29" i="39"/>
  <c r="BW29" i="39" s="1"/>
  <c r="BX29" i="39"/>
  <c r="BY29" i="39"/>
  <c r="BC36" i="39"/>
  <c r="BF36" i="39"/>
  <c r="BE36" i="39" s="1"/>
  <c r="BH36" i="39"/>
  <c r="BI36" i="39"/>
  <c r="BJ36" i="39" s="1"/>
  <c r="BK36" i="39"/>
  <c r="BM36" i="39"/>
  <c r="BN36" i="39"/>
  <c r="BP36" i="39"/>
  <c r="BQ36" i="39" s="1"/>
  <c r="BS36" i="39"/>
  <c r="BT36" i="39"/>
  <c r="BU36" i="39" s="1"/>
  <c r="BV36" i="39"/>
  <c r="BW36" i="39" s="1"/>
  <c r="BX36" i="39"/>
  <c r="BY36" i="39"/>
  <c r="BC55" i="39"/>
  <c r="BF55" i="39"/>
  <c r="BE55" i="39" s="1"/>
  <c r="BH55" i="39"/>
  <c r="BI55" i="39"/>
  <c r="BJ55" i="39" s="1"/>
  <c r="BK55" i="39"/>
  <c r="BM55" i="39"/>
  <c r="BN55" i="39"/>
  <c r="BP55" i="39"/>
  <c r="BQ55" i="39" s="1"/>
  <c r="BS55" i="39"/>
  <c r="BT55" i="39"/>
  <c r="BU55" i="39" s="1"/>
  <c r="BV55" i="39"/>
  <c r="BW55" i="39" s="1"/>
  <c r="BX55" i="39"/>
  <c r="BY55" i="39"/>
  <c r="BC45" i="39"/>
  <c r="BF45" i="39"/>
  <c r="BE45" i="39" s="1"/>
  <c r="BH45" i="39"/>
  <c r="BI45" i="39"/>
  <c r="BJ45" i="39" s="1"/>
  <c r="BK45" i="39"/>
  <c r="BM45" i="39"/>
  <c r="BN45" i="39"/>
  <c r="BP45" i="39"/>
  <c r="BQ45" i="39" s="1"/>
  <c r="BS45" i="39"/>
  <c r="BT45" i="39"/>
  <c r="BU45" i="39" s="1"/>
  <c r="BV45" i="39"/>
  <c r="BW45" i="39" s="1"/>
  <c r="BX45" i="39"/>
  <c r="BY45" i="39"/>
  <c r="BC50" i="39"/>
  <c r="BF50" i="39"/>
  <c r="BE50" i="39" s="1"/>
  <c r="BH50" i="39"/>
  <c r="BI50" i="39"/>
  <c r="BJ50" i="39" s="1"/>
  <c r="BK50" i="39"/>
  <c r="BM50" i="39"/>
  <c r="BN50" i="39"/>
  <c r="BP50" i="39"/>
  <c r="BQ50" i="39" s="1"/>
  <c r="BS50" i="39"/>
  <c r="BT50" i="39"/>
  <c r="BU50" i="39" s="1"/>
  <c r="BV50" i="39"/>
  <c r="BW50" i="39" s="1"/>
  <c r="BX50" i="39"/>
  <c r="BY50" i="39"/>
  <c r="BC16" i="39"/>
  <c r="BF16" i="39"/>
  <c r="BE16" i="39" s="1"/>
  <c r="BH16" i="39"/>
  <c r="BI16" i="39"/>
  <c r="BJ16" i="39" s="1"/>
  <c r="BK16" i="39"/>
  <c r="BM16" i="39"/>
  <c r="BN16" i="39"/>
  <c r="BP16" i="39"/>
  <c r="BQ16" i="39" s="1"/>
  <c r="BS16" i="39"/>
  <c r="BT16" i="39"/>
  <c r="BU16" i="39" s="1"/>
  <c r="BV16" i="39"/>
  <c r="BW16" i="39" s="1"/>
  <c r="BX16" i="39"/>
  <c r="BY16" i="39"/>
  <c r="BC63" i="39"/>
  <c r="BF63" i="39"/>
  <c r="BE63" i="39" s="1"/>
  <c r="BH63" i="39"/>
  <c r="BI63" i="39"/>
  <c r="BJ63" i="39" s="1"/>
  <c r="BK63" i="39"/>
  <c r="BM63" i="39"/>
  <c r="BN63" i="39"/>
  <c r="BP63" i="39"/>
  <c r="BQ63" i="39" s="1"/>
  <c r="BS63" i="39"/>
  <c r="BT63" i="39"/>
  <c r="BU63" i="39" s="1"/>
  <c r="BV63" i="39"/>
  <c r="BW63" i="39" s="1"/>
  <c r="BX63" i="39"/>
  <c r="BY63" i="39"/>
  <c r="CH63" i="39"/>
  <c r="BC40" i="39"/>
  <c r="BF40" i="39"/>
  <c r="BE40" i="39" s="1"/>
  <c r="BH40" i="39"/>
  <c r="BI40" i="39"/>
  <c r="BJ40" i="39" s="1"/>
  <c r="BK40" i="39"/>
  <c r="BM40" i="39"/>
  <c r="BN40" i="39"/>
  <c r="BP40" i="39"/>
  <c r="BQ40" i="39" s="1"/>
  <c r="BS40" i="39"/>
  <c r="BT40" i="39"/>
  <c r="BU40" i="39" s="1"/>
  <c r="BV40" i="39"/>
  <c r="BW40" i="39" s="1"/>
  <c r="BX40" i="39"/>
  <c r="BY40" i="39"/>
  <c r="BC59" i="39"/>
  <c r="BF59" i="39"/>
  <c r="BE59" i="39" s="1"/>
  <c r="BH59" i="39"/>
  <c r="BI59" i="39"/>
  <c r="BJ59" i="39" s="1"/>
  <c r="BK59" i="39"/>
  <c r="BM59" i="39"/>
  <c r="BN59" i="39"/>
  <c r="BP59" i="39"/>
  <c r="BQ59" i="39" s="1"/>
  <c r="BS59" i="39"/>
  <c r="BT59" i="39"/>
  <c r="BU59" i="39" s="1"/>
  <c r="BV59" i="39"/>
  <c r="BW59" i="39" s="1"/>
  <c r="BX59" i="39"/>
  <c r="BY59" i="39"/>
  <c r="BC34" i="39"/>
  <c r="BF34" i="39"/>
  <c r="BE34" i="39" s="1"/>
  <c r="BH34" i="39"/>
  <c r="BI34" i="39"/>
  <c r="BJ34" i="39" s="1"/>
  <c r="BK34" i="39"/>
  <c r="BM34" i="39"/>
  <c r="BN34" i="39"/>
  <c r="BP34" i="39"/>
  <c r="BQ34" i="39" s="1"/>
  <c r="BS34" i="39"/>
  <c r="BT34" i="39"/>
  <c r="BU34" i="39" s="1"/>
  <c r="BV34" i="39"/>
  <c r="BW34" i="39" s="1"/>
  <c r="BX34" i="39"/>
  <c r="BY34" i="39"/>
  <c r="BC25" i="39"/>
  <c r="BF25" i="39"/>
  <c r="BE25" i="39" s="1"/>
  <c r="BH25" i="39"/>
  <c r="BI25" i="39"/>
  <c r="BJ25" i="39" s="1"/>
  <c r="BK25" i="39"/>
  <c r="BM25" i="39"/>
  <c r="BN25" i="39"/>
  <c r="BP25" i="39"/>
  <c r="BQ25" i="39" s="1"/>
  <c r="BS25" i="39"/>
  <c r="BT25" i="39"/>
  <c r="BU25" i="39" s="1"/>
  <c r="BV25" i="39"/>
  <c r="BW25" i="39" s="1"/>
  <c r="BX25" i="39"/>
  <c r="BY25" i="39"/>
  <c r="BC12" i="39"/>
  <c r="BF12" i="39"/>
  <c r="BE12" i="39" s="1"/>
  <c r="BH12" i="39"/>
  <c r="BI12" i="39"/>
  <c r="BJ12" i="39" s="1"/>
  <c r="BK12" i="39"/>
  <c r="BM12" i="39"/>
  <c r="BN12" i="39"/>
  <c r="BP12" i="39"/>
  <c r="BQ12" i="39" s="1"/>
  <c r="BS12" i="39"/>
  <c r="BT12" i="39"/>
  <c r="BU12" i="39" s="1"/>
  <c r="BV12" i="39"/>
  <c r="BW12" i="39" s="1"/>
  <c r="BX12" i="39"/>
  <c r="BY12" i="39"/>
  <c r="BC22" i="39"/>
  <c r="BF22" i="39"/>
  <c r="BE22" i="39" s="1"/>
  <c r="BH22" i="39"/>
  <c r="BI22" i="39"/>
  <c r="BJ22" i="39" s="1"/>
  <c r="BK22" i="39"/>
  <c r="BM22" i="39"/>
  <c r="BN22" i="39"/>
  <c r="BP22" i="39"/>
  <c r="BQ22" i="39" s="1"/>
  <c r="BS22" i="39"/>
  <c r="BT22" i="39"/>
  <c r="BU22" i="39" s="1"/>
  <c r="BV22" i="39"/>
  <c r="BW22" i="39" s="1"/>
  <c r="BX22" i="39"/>
  <c r="BY22" i="39"/>
  <c r="BC58" i="39"/>
  <c r="BF58" i="39"/>
  <c r="BE58" i="39" s="1"/>
  <c r="BH58" i="39"/>
  <c r="BI58" i="39"/>
  <c r="BJ58" i="39" s="1"/>
  <c r="BK58" i="39"/>
  <c r="BM58" i="39"/>
  <c r="BN58" i="39"/>
  <c r="BP58" i="39"/>
  <c r="BQ58" i="39" s="1"/>
  <c r="BS58" i="39"/>
  <c r="BT58" i="39"/>
  <c r="BU58" i="39" s="1"/>
  <c r="BV58" i="39"/>
  <c r="BW58" i="39" s="1"/>
  <c r="BX58" i="39"/>
  <c r="BY58" i="39"/>
  <c r="CH58" i="39"/>
  <c r="BC75" i="39"/>
  <c r="BH75" i="39"/>
  <c r="BI75" i="39"/>
  <c r="BJ75" i="39" s="1"/>
  <c r="BK75" i="39"/>
  <c r="BL75" i="39"/>
  <c r="BM75" i="39"/>
  <c r="BN75" i="39"/>
  <c r="BO75" i="39"/>
  <c r="BP75" i="39"/>
  <c r="BQ75" i="39" s="1"/>
  <c r="BS75" i="39"/>
  <c r="BT75" i="39"/>
  <c r="BU75" i="39" s="1"/>
  <c r="BV75" i="39"/>
  <c r="BW75" i="39" s="1"/>
  <c r="BX75" i="39"/>
  <c r="BY75" i="39"/>
  <c r="BC68" i="39"/>
  <c r="BH68" i="39"/>
  <c r="BI68" i="39"/>
  <c r="BJ68" i="39" s="1"/>
  <c r="BK68" i="39"/>
  <c r="BL68" i="39"/>
  <c r="BM68" i="39"/>
  <c r="BN68" i="39"/>
  <c r="BO68" i="39"/>
  <c r="BP68" i="39"/>
  <c r="BQ68" i="39" s="1"/>
  <c r="BS68" i="39"/>
  <c r="BT68" i="39"/>
  <c r="BU68" i="39" s="1"/>
  <c r="BV68" i="39"/>
  <c r="BW68" i="39" s="1"/>
  <c r="BX68" i="39"/>
  <c r="BY68" i="39"/>
  <c r="BC69" i="39"/>
  <c r="BH69" i="39"/>
  <c r="BI69" i="39"/>
  <c r="BJ69" i="39" s="1"/>
  <c r="BK69" i="39"/>
  <c r="BL69" i="39"/>
  <c r="BM69" i="39"/>
  <c r="BN69" i="39"/>
  <c r="BO69" i="39"/>
  <c r="BP69" i="39"/>
  <c r="BQ69" i="39" s="1"/>
  <c r="BS69" i="39"/>
  <c r="BT69" i="39"/>
  <c r="BU69" i="39" s="1"/>
  <c r="BV69" i="39"/>
  <c r="BW69" i="39" s="1"/>
  <c r="BX69" i="39"/>
  <c r="BY69" i="39"/>
  <c r="BC74" i="39"/>
  <c r="BH74" i="39"/>
  <c r="BI74" i="39"/>
  <c r="BJ74" i="39" s="1"/>
  <c r="BK74" i="39"/>
  <c r="BL74" i="39"/>
  <c r="BM74" i="39"/>
  <c r="BN74" i="39"/>
  <c r="BO74" i="39"/>
  <c r="BP74" i="39"/>
  <c r="BQ74" i="39" s="1"/>
  <c r="BS74" i="39"/>
  <c r="BT74" i="39"/>
  <c r="BU74" i="39" s="1"/>
  <c r="BV74" i="39"/>
  <c r="BW74" i="39" s="1"/>
  <c r="BX74" i="39"/>
  <c r="BY74" i="39"/>
  <c r="BC76" i="39"/>
  <c r="BH76" i="39"/>
  <c r="BI76" i="39"/>
  <c r="BJ76" i="39" s="1"/>
  <c r="BK76" i="39"/>
  <c r="BL76" i="39"/>
  <c r="BM76" i="39"/>
  <c r="BN76" i="39"/>
  <c r="BO76" i="39"/>
  <c r="BP76" i="39"/>
  <c r="BQ76" i="39" s="1"/>
  <c r="BS76" i="39"/>
  <c r="BT76" i="39"/>
  <c r="BU76" i="39" s="1"/>
  <c r="BV76" i="39"/>
  <c r="BW76" i="39" s="1"/>
  <c r="BX76" i="39"/>
  <c r="BY76" i="39"/>
  <c r="BC70" i="39"/>
  <c r="BH70" i="39"/>
  <c r="BI70" i="39"/>
  <c r="BJ70" i="39" s="1"/>
  <c r="BK70" i="39"/>
  <c r="BL70" i="39"/>
  <c r="BM70" i="39"/>
  <c r="BN70" i="39"/>
  <c r="BO70" i="39"/>
  <c r="BP70" i="39"/>
  <c r="BQ70" i="39" s="1"/>
  <c r="BS70" i="39"/>
  <c r="BT70" i="39"/>
  <c r="BU70" i="39" s="1"/>
  <c r="BV70" i="39"/>
  <c r="BW70" i="39" s="1"/>
  <c r="BX70" i="39"/>
  <c r="BY70" i="39"/>
  <c r="BC71" i="39"/>
  <c r="BH71" i="39"/>
  <c r="BI71" i="39"/>
  <c r="BJ71" i="39" s="1"/>
  <c r="BK71" i="39"/>
  <c r="BL71" i="39"/>
  <c r="BM71" i="39"/>
  <c r="BN71" i="39"/>
  <c r="BO71" i="39"/>
  <c r="BP71" i="39"/>
  <c r="BQ71" i="39" s="1"/>
  <c r="BS71" i="39"/>
  <c r="BT71" i="39"/>
  <c r="BU71" i="39" s="1"/>
  <c r="BV71" i="39"/>
  <c r="BW71" i="39" s="1"/>
  <c r="BX71" i="39"/>
  <c r="BY71" i="39"/>
  <c r="BC72" i="39"/>
  <c r="BH72" i="39"/>
  <c r="BI72" i="39"/>
  <c r="BJ72" i="39" s="1"/>
  <c r="BK72" i="39"/>
  <c r="BL72" i="39"/>
  <c r="BM72" i="39"/>
  <c r="BN72" i="39"/>
  <c r="BO72" i="39"/>
  <c r="BP72" i="39"/>
  <c r="BQ72" i="39" s="1"/>
  <c r="BS72" i="39"/>
  <c r="BT72" i="39"/>
  <c r="BU72" i="39" s="1"/>
  <c r="BV72" i="39"/>
  <c r="BW72" i="39" s="1"/>
  <c r="BX72" i="39"/>
  <c r="BY72" i="39"/>
  <c r="BC77" i="39"/>
  <c r="BH77" i="39"/>
  <c r="BI77" i="39"/>
  <c r="BJ77" i="39" s="1"/>
  <c r="BK77" i="39"/>
  <c r="BL77" i="39"/>
  <c r="BM77" i="39"/>
  <c r="BN77" i="39"/>
  <c r="BO77" i="39"/>
  <c r="BP77" i="39"/>
  <c r="BQ77" i="39" s="1"/>
  <c r="BS77" i="39"/>
  <c r="BT77" i="39"/>
  <c r="BU77" i="39" s="1"/>
  <c r="BV77" i="39"/>
  <c r="BW77" i="39" s="1"/>
  <c r="BX77" i="39"/>
  <c r="BY77" i="39"/>
  <c r="BC73" i="39"/>
  <c r="BH73" i="39"/>
  <c r="BI73" i="39"/>
  <c r="BJ73" i="39" s="1"/>
  <c r="BK73" i="39"/>
  <c r="BL73" i="39"/>
  <c r="BM73" i="39"/>
  <c r="BN73" i="39"/>
  <c r="BO73" i="39"/>
  <c r="BP73" i="39"/>
  <c r="BQ73" i="39" s="1"/>
  <c r="BS73" i="39"/>
  <c r="BT73" i="39"/>
  <c r="BU73" i="39" s="1"/>
  <c r="BV73" i="39"/>
  <c r="BW73" i="39" s="1"/>
  <c r="BX73" i="39"/>
  <c r="BY73" i="39"/>
  <c r="BF44" i="39"/>
  <c r="BE44" i="39" s="1"/>
  <c r="BH44" i="39"/>
  <c r="BI44" i="39"/>
  <c r="BJ44" i="39" s="1"/>
  <c r="BK44" i="39"/>
  <c r="BM44" i="39"/>
  <c r="BN44" i="39"/>
  <c r="BP44" i="39"/>
  <c r="BQ44" i="39" s="1"/>
  <c r="BS44" i="39"/>
  <c r="BT44" i="39"/>
  <c r="BU44" i="39" s="1"/>
  <c r="BV44" i="39"/>
  <c r="BW44" i="39" s="1"/>
  <c r="BX44" i="39"/>
  <c r="BY44" i="39"/>
  <c r="CH44" i="39"/>
  <c r="BF57" i="39"/>
  <c r="BE57" i="39" s="1"/>
  <c r="BH57" i="39"/>
  <c r="BI57" i="39"/>
  <c r="BJ57" i="39" s="1"/>
  <c r="BK57" i="39"/>
  <c r="BM57" i="39"/>
  <c r="BN57" i="39"/>
  <c r="BP57" i="39"/>
  <c r="BQ57" i="39" s="1"/>
  <c r="BS57" i="39"/>
  <c r="BT57" i="39"/>
  <c r="BU57" i="39" s="1"/>
  <c r="BV57" i="39"/>
  <c r="BW57" i="39" s="1"/>
  <c r="BX57" i="39"/>
  <c r="BY57" i="39"/>
  <c r="CH57" i="39"/>
  <c r="BF51" i="39"/>
  <c r="BE51" i="39" s="1"/>
  <c r="BH51" i="39"/>
  <c r="BI51" i="39"/>
  <c r="BJ51" i="39" s="1"/>
  <c r="BK51" i="39"/>
  <c r="BM51" i="39"/>
  <c r="BN51" i="39"/>
  <c r="BP51" i="39"/>
  <c r="BQ51" i="39" s="1"/>
  <c r="BS51" i="39"/>
  <c r="BT51" i="39"/>
  <c r="BU51" i="39" s="1"/>
  <c r="BV51" i="39"/>
  <c r="BW51" i="39" s="1"/>
  <c r="BX51" i="39"/>
  <c r="BY51" i="39"/>
  <c r="BC64" i="39"/>
  <c r="BE64" i="39"/>
  <c r="BH64" i="39"/>
  <c r="BI64" i="39"/>
  <c r="BJ64" i="39" s="1"/>
  <c r="BK64" i="39"/>
  <c r="BM64" i="39"/>
  <c r="BN64" i="39"/>
  <c r="BP64" i="39"/>
  <c r="BQ64" i="39" s="1"/>
  <c r="BS64" i="39"/>
  <c r="BT64" i="39"/>
  <c r="BU64" i="39" s="1"/>
  <c r="BV64" i="39"/>
  <c r="BW64" i="39" s="1"/>
  <c r="BX64" i="39"/>
  <c r="BY64" i="39"/>
  <c r="BC61" i="39"/>
  <c r="BF61" i="39"/>
  <c r="BE61" i="39" s="1"/>
  <c r="BH61" i="39"/>
  <c r="BI61" i="39"/>
  <c r="BJ61" i="39" s="1"/>
  <c r="BK61" i="39"/>
  <c r="BM61" i="39"/>
  <c r="BN61" i="39"/>
  <c r="BP61" i="39"/>
  <c r="BQ61" i="39" s="1"/>
  <c r="BS61" i="39"/>
  <c r="BT61" i="39"/>
  <c r="BU61" i="39" s="1"/>
  <c r="BV61" i="39"/>
  <c r="BW61" i="39" s="1"/>
  <c r="BX61" i="39"/>
  <c r="BY61" i="39"/>
  <c r="BC62" i="39"/>
  <c r="BF62" i="39"/>
  <c r="BE62" i="39" s="1"/>
  <c r="BH62" i="39"/>
  <c r="BI62" i="39"/>
  <c r="BJ62" i="39" s="1"/>
  <c r="BK62" i="39"/>
  <c r="BM62" i="39"/>
  <c r="BN62" i="39"/>
  <c r="BP62" i="39"/>
  <c r="BQ62" i="39" s="1"/>
  <c r="BS62" i="39"/>
  <c r="BT62" i="39"/>
  <c r="BU62" i="39" s="1"/>
  <c r="BV62" i="39"/>
  <c r="BW62" i="39" s="1"/>
  <c r="BX62" i="39"/>
  <c r="BY62" i="39"/>
  <c r="BC48" i="39"/>
  <c r="BF48" i="39"/>
  <c r="BE48" i="39" s="1"/>
  <c r="BH48" i="39"/>
  <c r="BI48" i="39"/>
  <c r="BJ48" i="39" s="1"/>
  <c r="BK48" i="39"/>
  <c r="BM48" i="39"/>
  <c r="BN48" i="39"/>
  <c r="BP48" i="39"/>
  <c r="BQ48" i="39" s="1"/>
  <c r="BS48" i="39"/>
  <c r="BT48" i="39"/>
  <c r="BU48" i="39" s="1"/>
  <c r="BV48" i="39"/>
  <c r="BW48" i="39" s="1"/>
  <c r="BX48" i="39"/>
  <c r="BY48" i="39"/>
  <c r="BC65" i="39"/>
  <c r="BE65" i="39"/>
  <c r="BH65" i="39"/>
  <c r="BI65" i="39"/>
  <c r="BJ65" i="39" s="1"/>
  <c r="BK65" i="39"/>
  <c r="BM65" i="39"/>
  <c r="BN65" i="39"/>
  <c r="BP65" i="39"/>
  <c r="BQ65" i="39" s="1"/>
  <c r="BS65" i="39"/>
  <c r="BT65" i="39"/>
  <c r="BU65" i="39" s="1"/>
  <c r="BV65" i="39"/>
  <c r="BW65" i="39" s="1"/>
  <c r="BX65" i="39"/>
  <c r="BY65" i="39"/>
  <c r="BC41" i="39"/>
  <c r="BF41" i="39"/>
  <c r="BE41" i="39" s="1"/>
  <c r="BH41" i="39"/>
  <c r="BI41" i="39"/>
  <c r="BJ41" i="39" s="1"/>
  <c r="BK41" i="39"/>
  <c r="BM41" i="39"/>
  <c r="BN41" i="39"/>
  <c r="BP41" i="39"/>
  <c r="BQ41" i="39" s="1"/>
  <c r="BS41" i="39"/>
  <c r="BT41" i="39"/>
  <c r="BU41" i="39" s="1"/>
  <c r="BV41" i="39"/>
  <c r="BW41" i="39" s="1"/>
  <c r="BX41" i="39"/>
  <c r="BY41" i="39"/>
  <c r="BC53" i="39"/>
  <c r="BF53" i="39"/>
  <c r="BE53" i="39" s="1"/>
  <c r="BH53" i="39"/>
  <c r="BI53" i="39"/>
  <c r="BJ53" i="39" s="1"/>
  <c r="BK53" i="39"/>
  <c r="BM53" i="39"/>
  <c r="BN53" i="39"/>
  <c r="BP53" i="39"/>
  <c r="BQ53" i="39" s="1"/>
  <c r="BS53" i="39"/>
  <c r="BT53" i="39"/>
  <c r="BU53" i="39" s="1"/>
  <c r="BV53" i="39"/>
  <c r="BW53" i="39" s="1"/>
  <c r="BX53" i="39"/>
  <c r="BY53" i="39"/>
  <c r="BC35" i="39"/>
  <c r="BF35" i="39"/>
  <c r="BE35" i="39" s="1"/>
  <c r="BH35" i="39"/>
  <c r="BI35" i="39"/>
  <c r="BJ35" i="39" s="1"/>
  <c r="BK35" i="39"/>
  <c r="BM35" i="39"/>
  <c r="BN35" i="39"/>
  <c r="BP35" i="39"/>
  <c r="BQ35" i="39" s="1"/>
  <c r="BS35" i="39"/>
  <c r="BT35" i="39"/>
  <c r="BU35" i="39" s="1"/>
  <c r="BV35" i="39"/>
  <c r="BW35" i="39" s="1"/>
  <c r="BX35" i="39"/>
  <c r="BY35" i="39"/>
  <c r="CH35" i="39"/>
  <c r="BC66" i="39"/>
  <c r="BE66" i="39"/>
  <c r="BH66" i="39"/>
  <c r="BI66" i="39"/>
  <c r="BJ66" i="39" s="1"/>
  <c r="BK66" i="39"/>
  <c r="BM66" i="39"/>
  <c r="BN66" i="39"/>
  <c r="BP66" i="39"/>
  <c r="BQ66" i="39" s="1"/>
  <c r="BS66" i="39"/>
  <c r="BT66" i="39"/>
  <c r="BU66" i="39" s="1"/>
  <c r="BV66" i="39"/>
  <c r="BW66" i="39" s="1"/>
  <c r="BX66" i="39"/>
  <c r="BY66" i="39"/>
  <c r="BC20" i="39"/>
  <c r="BF20" i="39"/>
  <c r="BE20" i="39" s="1"/>
  <c r="BH20" i="39"/>
  <c r="BI20" i="39"/>
  <c r="BJ20" i="39" s="1"/>
  <c r="BK20" i="39"/>
  <c r="BM20" i="39"/>
  <c r="BN20" i="39"/>
  <c r="BP20" i="39"/>
  <c r="BQ20" i="39" s="1"/>
  <c r="BS20" i="39"/>
  <c r="BT20" i="39"/>
  <c r="BU20" i="39" s="1"/>
  <c r="BV20" i="39"/>
  <c r="BW20" i="39" s="1"/>
  <c r="BX20" i="39"/>
  <c r="BY20" i="39"/>
  <c r="CH20" i="39"/>
  <c r="BC30" i="39"/>
  <c r="BF30" i="39"/>
  <c r="BE30" i="39" s="1"/>
  <c r="BH30" i="39"/>
  <c r="BI30" i="39"/>
  <c r="BJ30" i="39" s="1"/>
  <c r="BK30" i="39"/>
  <c r="BM30" i="39"/>
  <c r="BN30" i="39"/>
  <c r="BP30" i="39"/>
  <c r="BQ30" i="39" s="1"/>
  <c r="BS30" i="39"/>
  <c r="BT30" i="39"/>
  <c r="BU30" i="39" s="1"/>
  <c r="BV30" i="39"/>
  <c r="BW30" i="39" s="1"/>
  <c r="BX30" i="39"/>
  <c r="BY30" i="39"/>
  <c r="BC39" i="39"/>
  <c r="BF39" i="39"/>
  <c r="BE39" i="39" s="1"/>
  <c r="BH39" i="39"/>
  <c r="BI39" i="39"/>
  <c r="BJ39" i="39" s="1"/>
  <c r="BK39" i="39"/>
  <c r="BM39" i="39"/>
  <c r="BN39" i="39"/>
  <c r="BP39" i="39"/>
  <c r="BQ39" i="39" s="1"/>
  <c r="BS39" i="39"/>
  <c r="BT39" i="39"/>
  <c r="BU39" i="39" s="1"/>
  <c r="BV39" i="39"/>
  <c r="BW39" i="39" s="1"/>
  <c r="BX39" i="39"/>
  <c r="BY39" i="39"/>
  <c r="BC31" i="39"/>
  <c r="BF31" i="39"/>
  <c r="BE31" i="39" s="1"/>
  <c r="BH31" i="39"/>
  <c r="BI31" i="39"/>
  <c r="BJ31" i="39" s="1"/>
  <c r="BK31" i="39"/>
  <c r="BM31" i="39"/>
  <c r="BN31" i="39"/>
  <c r="BP31" i="39"/>
  <c r="BQ31" i="39" s="1"/>
  <c r="BS31" i="39"/>
  <c r="BT31" i="39"/>
  <c r="BU31" i="39" s="1"/>
  <c r="BV31" i="39"/>
  <c r="BW31" i="39" s="1"/>
  <c r="BX31" i="39"/>
  <c r="BY31" i="39"/>
  <c r="BC13" i="39"/>
  <c r="BF13" i="39"/>
  <c r="BE13" i="39" s="1"/>
  <c r="BH13" i="39"/>
  <c r="BI13" i="39"/>
  <c r="BK13" i="39"/>
  <c r="BM13" i="39"/>
  <c r="BN13" i="39"/>
  <c r="BP13" i="39"/>
  <c r="BQ13" i="39" s="1"/>
  <c r="BS13" i="39"/>
  <c r="BT13" i="39"/>
  <c r="BU13" i="39" s="1"/>
  <c r="BV13" i="39"/>
  <c r="BW13" i="39" s="1"/>
  <c r="BX13" i="39"/>
  <c r="BY13" i="39"/>
  <c r="BC21" i="39"/>
  <c r="BF21" i="39"/>
  <c r="BE21" i="39" s="1"/>
  <c r="BH21" i="39"/>
  <c r="BI21" i="39"/>
  <c r="BJ21" i="39" s="1"/>
  <c r="BK21" i="39"/>
  <c r="BM21" i="39"/>
  <c r="BN21" i="39"/>
  <c r="BP21" i="39"/>
  <c r="BQ21" i="39" s="1"/>
  <c r="BS21" i="39"/>
  <c r="BT21" i="39"/>
  <c r="BU21" i="39" s="1"/>
  <c r="BV21" i="39"/>
  <c r="BW21" i="39" s="1"/>
  <c r="BX21" i="39"/>
  <c r="BY21" i="39"/>
  <c r="BC42" i="39"/>
  <c r="BF42" i="39"/>
  <c r="BE42" i="39" s="1"/>
  <c r="BH42" i="39"/>
  <c r="BI42" i="39"/>
  <c r="BJ42" i="39" s="1"/>
  <c r="BK42" i="39"/>
  <c r="BM42" i="39"/>
  <c r="BN42" i="39"/>
  <c r="BP42" i="39"/>
  <c r="BQ42" i="39" s="1"/>
  <c r="BS42" i="39"/>
  <c r="BT42" i="39"/>
  <c r="BU42" i="39" s="1"/>
  <c r="BV42" i="39"/>
  <c r="BW42" i="39" s="1"/>
  <c r="BX42" i="39"/>
  <c r="BY42" i="39"/>
  <c r="BC18" i="39"/>
  <c r="BF18" i="39"/>
  <c r="BE18" i="39" s="1"/>
  <c r="BH18" i="39"/>
  <c r="BI18" i="39"/>
  <c r="BJ18" i="39" s="1"/>
  <c r="BK18" i="39"/>
  <c r="BM18" i="39"/>
  <c r="BN18" i="39"/>
  <c r="BP18" i="39"/>
  <c r="BQ18" i="39" s="1"/>
  <c r="BS18" i="39"/>
  <c r="BT18" i="39"/>
  <c r="BU18" i="39" s="1"/>
  <c r="BV18" i="39"/>
  <c r="BW18" i="39" s="1"/>
  <c r="BX18" i="39"/>
  <c r="BY18" i="39"/>
  <c r="BC52" i="39"/>
  <c r="BF52" i="39"/>
  <c r="BE52" i="39" s="1"/>
  <c r="BH52" i="39"/>
  <c r="BI52" i="39"/>
  <c r="BJ52" i="39" s="1"/>
  <c r="BK52" i="39"/>
  <c r="BM52" i="39"/>
  <c r="BN52" i="39"/>
  <c r="BP52" i="39"/>
  <c r="BQ52" i="39" s="1"/>
  <c r="BS52" i="39"/>
  <c r="BT52" i="39"/>
  <c r="BU52" i="39" s="1"/>
  <c r="BV52" i="39"/>
  <c r="BW52" i="39" s="1"/>
  <c r="BX52" i="39"/>
  <c r="BY52" i="39"/>
  <c r="BC46" i="39"/>
  <c r="BF46" i="39"/>
  <c r="BE46" i="39" s="1"/>
  <c r="BH46" i="39"/>
  <c r="BI46" i="39"/>
  <c r="BJ46" i="39" s="1"/>
  <c r="BK46" i="39"/>
  <c r="BM46" i="39"/>
  <c r="BN46" i="39"/>
  <c r="BP46" i="39"/>
  <c r="BQ46" i="39" s="1"/>
  <c r="BS46" i="39"/>
  <c r="BT46" i="39"/>
  <c r="BU46" i="39" s="1"/>
  <c r="BV46" i="39"/>
  <c r="BW46" i="39" s="1"/>
  <c r="BX46" i="39"/>
  <c r="BY46" i="39"/>
  <c r="CH46" i="39"/>
  <c r="BC27" i="39"/>
  <c r="BF27" i="39"/>
  <c r="BE27" i="39" s="1"/>
  <c r="BH27" i="39"/>
  <c r="BI27" i="39"/>
  <c r="BJ27" i="39" s="1"/>
  <c r="BK27" i="39"/>
  <c r="BM27" i="39"/>
  <c r="BN27" i="39"/>
  <c r="BP27" i="39"/>
  <c r="BQ27" i="39" s="1"/>
  <c r="BS27" i="39"/>
  <c r="BT27" i="39"/>
  <c r="BU27" i="39" s="1"/>
  <c r="BV27" i="39"/>
  <c r="BW27" i="39" s="1"/>
  <c r="BX27" i="39"/>
  <c r="BY27" i="39"/>
  <c r="BC28" i="39"/>
  <c r="BF28" i="39"/>
  <c r="BE28" i="39" s="1"/>
  <c r="BH28" i="39"/>
  <c r="BI28" i="39"/>
  <c r="BJ28" i="39" s="1"/>
  <c r="BK28" i="39"/>
  <c r="BM28" i="39"/>
  <c r="BN28" i="39"/>
  <c r="BP28" i="39"/>
  <c r="BQ28" i="39" s="1"/>
  <c r="BS28" i="39"/>
  <c r="BT28" i="39"/>
  <c r="BU28" i="39" s="1"/>
  <c r="BV28" i="39"/>
  <c r="BW28" i="39" s="1"/>
  <c r="BX28" i="39"/>
  <c r="BY28" i="39"/>
  <c r="BC33" i="39"/>
  <c r="BF33" i="39"/>
  <c r="BE33" i="39" s="1"/>
  <c r="BH33" i="39"/>
  <c r="BI33" i="39"/>
  <c r="BJ33" i="39" s="1"/>
  <c r="BK33" i="39"/>
  <c r="BM33" i="39"/>
  <c r="BN33" i="39"/>
  <c r="BP33" i="39"/>
  <c r="BQ33" i="39" s="1"/>
  <c r="BS33" i="39"/>
  <c r="BT33" i="39"/>
  <c r="BU33" i="39" s="1"/>
  <c r="BV33" i="39"/>
  <c r="BW33" i="39" s="1"/>
  <c r="BX33" i="39"/>
  <c r="BY33" i="39"/>
  <c r="BC23" i="39"/>
  <c r="BF23" i="39"/>
  <c r="BE23" i="39" s="1"/>
  <c r="BH23" i="39"/>
  <c r="BI23" i="39"/>
  <c r="BJ23" i="39" s="1"/>
  <c r="BK23" i="39"/>
  <c r="BM23" i="39"/>
  <c r="BN23" i="39"/>
  <c r="BP23" i="39"/>
  <c r="BQ23" i="39" s="1"/>
  <c r="BS23" i="39"/>
  <c r="BT23" i="39"/>
  <c r="BU23" i="39" s="1"/>
  <c r="BV23" i="39"/>
  <c r="BW23" i="39" s="1"/>
  <c r="BX23" i="39"/>
  <c r="BY23" i="39"/>
  <c r="CH23" i="39"/>
  <c r="BC43" i="39"/>
  <c r="BF43" i="39"/>
  <c r="BE43" i="39" s="1"/>
  <c r="BH43" i="39"/>
  <c r="BI43" i="39"/>
  <c r="BJ43" i="39" s="1"/>
  <c r="BK43" i="39"/>
  <c r="BM43" i="39"/>
  <c r="BN43" i="39"/>
  <c r="BP43" i="39"/>
  <c r="BQ43" i="39" s="1"/>
  <c r="BS43" i="39"/>
  <c r="BT43" i="39"/>
  <c r="BU43" i="39" s="1"/>
  <c r="BV43" i="39"/>
  <c r="BW43" i="39" s="1"/>
  <c r="BX43" i="39"/>
  <c r="BY43" i="39"/>
  <c r="BC60" i="39"/>
  <c r="BF60" i="39"/>
  <c r="BE60" i="39" s="1"/>
  <c r="BH60" i="39"/>
  <c r="BI60" i="39"/>
  <c r="BJ60" i="39" s="1"/>
  <c r="BK60" i="39"/>
  <c r="BM60" i="39"/>
  <c r="BN60" i="39"/>
  <c r="BP60" i="39"/>
  <c r="BQ60" i="39" s="1"/>
  <c r="BS60" i="39"/>
  <c r="BT60" i="39"/>
  <c r="BU60" i="39" s="1"/>
  <c r="BV60" i="39"/>
  <c r="BW60" i="39" s="1"/>
  <c r="BX60" i="39"/>
  <c r="BY60" i="39"/>
  <c r="CH60" i="39"/>
  <c r="BC38" i="39"/>
  <c r="BF38" i="39"/>
  <c r="BE38" i="39" s="1"/>
  <c r="BH38" i="39"/>
  <c r="BI38" i="39"/>
  <c r="BJ38" i="39" s="1"/>
  <c r="BK38" i="39"/>
  <c r="BM38" i="39"/>
  <c r="BN38" i="39"/>
  <c r="BP38" i="39"/>
  <c r="BQ38" i="39" s="1"/>
  <c r="BS38" i="39"/>
  <c r="BT38" i="39"/>
  <c r="BU38" i="39" s="1"/>
  <c r="BV38" i="39"/>
  <c r="BW38" i="39" s="1"/>
  <c r="BX38" i="39"/>
  <c r="BY38" i="39"/>
  <c r="CH38" i="39"/>
  <c r="BC67" i="39"/>
  <c r="BE67" i="39"/>
  <c r="BH67" i="39"/>
  <c r="BI67" i="39"/>
  <c r="BJ67" i="39" s="1"/>
  <c r="BK67" i="39"/>
  <c r="BM67" i="39"/>
  <c r="BN67" i="39"/>
  <c r="BP67" i="39"/>
  <c r="BQ67" i="39" s="1"/>
  <c r="BS67" i="39"/>
  <c r="BT67" i="39"/>
  <c r="BU67" i="39" s="1"/>
  <c r="BV67" i="39"/>
  <c r="BW67" i="39" s="1"/>
  <c r="BX67" i="39"/>
  <c r="BY67" i="39"/>
  <c r="CH67" i="39"/>
  <c r="BC32" i="39"/>
  <c r="BF32" i="39"/>
  <c r="BE32" i="39" s="1"/>
  <c r="BH32" i="39"/>
  <c r="BI32" i="39"/>
  <c r="BJ32" i="39" s="1"/>
  <c r="BK32" i="39"/>
  <c r="BM32" i="39"/>
  <c r="BN32" i="39"/>
  <c r="BP32" i="39"/>
  <c r="BQ32" i="39" s="1"/>
  <c r="BS32" i="39"/>
  <c r="BT32" i="39"/>
  <c r="BU32" i="39" s="1"/>
  <c r="BV32" i="39"/>
  <c r="BW32" i="39" s="1"/>
  <c r="BX32" i="39"/>
  <c r="BY32" i="39"/>
  <c r="BC17" i="39"/>
  <c r="BF17" i="39"/>
  <c r="BE17" i="39" s="1"/>
  <c r="BH17" i="39"/>
  <c r="BI17" i="39"/>
  <c r="BJ17" i="39" s="1"/>
  <c r="BK17" i="39"/>
  <c r="BM17" i="39"/>
  <c r="BN17" i="39"/>
  <c r="BP17" i="39"/>
  <c r="BQ17" i="39" s="1"/>
  <c r="BS17" i="39"/>
  <c r="BT17" i="39"/>
  <c r="BU17" i="39" s="1"/>
  <c r="BV17" i="39"/>
  <c r="BW17" i="39" s="1"/>
  <c r="BX17" i="39"/>
  <c r="BY17" i="39"/>
  <c r="BC56" i="39"/>
  <c r="BF56" i="39"/>
  <c r="BE56" i="39" s="1"/>
  <c r="BH56" i="39"/>
  <c r="BI56" i="39"/>
  <c r="BJ56" i="39" s="1"/>
  <c r="BK56" i="39"/>
  <c r="BM56" i="39"/>
  <c r="BN56" i="39"/>
  <c r="BP56" i="39"/>
  <c r="BQ56" i="39" s="1"/>
  <c r="BS56" i="39"/>
  <c r="BT56" i="39"/>
  <c r="BU56" i="39" s="1"/>
  <c r="BV56" i="39"/>
  <c r="BW56" i="39" s="1"/>
  <c r="BX56" i="39"/>
  <c r="BY56" i="39"/>
  <c r="BC15" i="39"/>
  <c r="BF15" i="39"/>
  <c r="BE15" i="39" s="1"/>
  <c r="BH15" i="39"/>
  <c r="BI15" i="39"/>
  <c r="BJ15" i="39" s="1"/>
  <c r="BK15" i="39"/>
  <c r="BM15" i="39"/>
  <c r="BN15" i="39"/>
  <c r="BP15" i="39"/>
  <c r="BQ15" i="39" s="1"/>
  <c r="BS15" i="39"/>
  <c r="BT15" i="39"/>
  <c r="BU15" i="39" s="1"/>
  <c r="BV15" i="39"/>
  <c r="BW15" i="39" s="1"/>
  <c r="BX15" i="39"/>
  <c r="BY15" i="39"/>
  <c r="BC37" i="39"/>
  <c r="BF37" i="39"/>
  <c r="BE37" i="39" s="1"/>
  <c r="BH37" i="39"/>
  <c r="BI37" i="39"/>
  <c r="BJ37" i="39" s="1"/>
  <c r="BK37" i="39"/>
  <c r="BM37" i="39"/>
  <c r="BN37" i="39"/>
  <c r="BP37" i="39"/>
  <c r="BQ37" i="39" s="1"/>
  <c r="BS37" i="39"/>
  <c r="BT37" i="39"/>
  <c r="BU37" i="39" s="1"/>
  <c r="BV37" i="39"/>
  <c r="BW37" i="39" s="1"/>
  <c r="BX37" i="39"/>
  <c r="BY37" i="39"/>
  <c r="AO73" i="39"/>
  <c r="AN73" i="39"/>
  <c r="CD73" i="39" s="1"/>
  <c r="AJ73" i="39"/>
  <c r="AI73" i="39"/>
  <c r="CG73" i="39" s="1"/>
  <c r="K73" i="39"/>
  <c r="AO77" i="39"/>
  <c r="AN77" i="39"/>
  <c r="CD77" i="39" s="1"/>
  <c r="AJ77" i="39"/>
  <c r="AI77" i="39"/>
  <c r="CG77" i="39" s="1"/>
  <c r="CH77" i="39"/>
  <c r="K77" i="39"/>
  <c r="AO72" i="39"/>
  <c r="AN72" i="39"/>
  <c r="CD72" i="39" s="1"/>
  <c r="AJ72" i="39"/>
  <c r="AI72" i="39"/>
  <c r="CG72" i="39" s="1"/>
  <c r="K72" i="39"/>
  <c r="AO71" i="39"/>
  <c r="AN71" i="39"/>
  <c r="CD71" i="39" s="1"/>
  <c r="AJ71" i="39"/>
  <c r="AI71" i="39"/>
  <c r="CG71" i="39" s="1"/>
  <c r="K71" i="39"/>
  <c r="AO70" i="39"/>
  <c r="AN70" i="39"/>
  <c r="CD70" i="39" s="1"/>
  <c r="AJ70" i="39"/>
  <c r="AI70" i="39"/>
  <c r="CG70" i="39" s="1"/>
  <c r="CH70" i="39"/>
  <c r="K70" i="39"/>
  <c r="AO76" i="39"/>
  <c r="AN76" i="39"/>
  <c r="CD76" i="39" s="1"/>
  <c r="AJ76" i="39"/>
  <c r="AI76" i="39"/>
  <c r="CG76" i="39" s="1"/>
  <c r="K76" i="39"/>
  <c r="AO74" i="39"/>
  <c r="AN74" i="39"/>
  <c r="CD74" i="39" s="1"/>
  <c r="AJ74" i="39"/>
  <c r="AI74" i="39"/>
  <c r="CG74" i="39" s="1"/>
  <c r="CH74" i="39"/>
  <c r="K74" i="39"/>
  <c r="AO69" i="39"/>
  <c r="AN69" i="39"/>
  <c r="CD69" i="39" s="1"/>
  <c r="AJ69" i="39"/>
  <c r="AI69" i="39"/>
  <c r="CG69" i="39" s="1"/>
  <c r="K69" i="39"/>
  <c r="AO68" i="39"/>
  <c r="AN68" i="39"/>
  <c r="CD68" i="39" s="1"/>
  <c r="AJ68" i="39"/>
  <c r="AI68" i="39"/>
  <c r="CG68" i="39" s="1"/>
  <c r="CH68" i="39"/>
  <c r="K68" i="39"/>
  <c r="AO75" i="39"/>
  <c r="AN75" i="39"/>
  <c r="CD75" i="39" s="1"/>
  <c r="AJ75" i="39"/>
  <c r="AI75" i="39"/>
  <c r="CG75" i="39" s="1"/>
  <c r="CH75" i="39"/>
  <c r="K75" i="39"/>
  <c r="AO58" i="39"/>
  <c r="AN58" i="39"/>
  <c r="CD58" i="39" s="1"/>
  <c r="AJ58" i="39"/>
  <c r="AI58" i="39"/>
  <c r="CG58" i="39" s="1"/>
  <c r="AE58" i="39"/>
  <c r="BO58" i="39" s="1"/>
  <c r="AC58" i="39"/>
  <c r="AB58" i="39"/>
  <c r="BL58" i="39" s="1"/>
  <c r="K58" i="39"/>
  <c r="AO22" i="39"/>
  <c r="AN22" i="39"/>
  <c r="CD22" i="39" s="1"/>
  <c r="AJ22" i="39"/>
  <c r="AI22" i="39"/>
  <c r="CG22" i="39" s="1"/>
  <c r="CH22" i="39"/>
  <c r="AE22" i="39"/>
  <c r="BO22" i="39" s="1"/>
  <c r="AC22" i="39"/>
  <c r="AB22" i="39"/>
  <c r="BL22" i="39" s="1"/>
  <c r="K22" i="39"/>
  <c r="AO12" i="39"/>
  <c r="AN12" i="39"/>
  <c r="CD12" i="39" s="1"/>
  <c r="AJ12" i="39"/>
  <c r="AI12" i="39"/>
  <c r="CG12" i="39" s="1"/>
  <c r="CH12" i="39"/>
  <c r="AE12" i="39"/>
  <c r="BO12" i="39" s="1"/>
  <c r="AC12" i="39"/>
  <c r="AB12" i="39"/>
  <c r="BL12" i="39" s="1"/>
  <c r="K12" i="39"/>
  <c r="AO25" i="39"/>
  <c r="AN25" i="39"/>
  <c r="CD25" i="39" s="1"/>
  <c r="AJ25" i="39"/>
  <c r="AI25" i="39"/>
  <c r="CG25" i="39" s="1"/>
  <c r="CH25" i="39"/>
  <c r="AE25" i="39"/>
  <c r="BO25" i="39" s="1"/>
  <c r="AC25" i="39"/>
  <c r="AB25" i="39"/>
  <c r="BL25" i="39" s="1"/>
  <c r="K25" i="39"/>
  <c r="AO34" i="39"/>
  <c r="AN34" i="39"/>
  <c r="CD34" i="39" s="1"/>
  <c r="AJ34" i="39"/>
  <c r="AI34" i="39"/>
  <c r="CG34" i="39" s="1"/>
  <c r="CH34" i="39"/>
  <c r="AE34" i="39"/>
  <c r="BO34" i="39" s="1"/>
  <c r="AC34" i="39"/>
  <c r="AB34" i="39"/>
  <c r="BL34" i="39" s="1"/>
  <c r="K34" i="39"/>
  <c r="AO59" i="39"/>
  <c r="AN59" i="39"/>
  <c r="CD59" i="39" s="1"/>
  <c r="AJ59" i="39"/>
  <c r="AI59" i="39"/>
  <c r="CG59" i="39" s="1"/>
  <c r="CH59" i="39"/>
  <c r="AE59" i="39"/>
  <c r="BO59" i="39" s="1"/>
  <c r="AC59" i="39"/>
  <c r="AB59" i="39"/>
  <c r="BL59" i="39" s="1"/>
  <c r="K59" i="39"/>
  <c r="AO40" i="39"/>
  <c r="AN40" i="39"/>
  <c r="CD40" i="39" s="1"/>
  <c r="AJ40" i="39"/>
  <c r="AI40" i="39"/>
  <c r="CG40" i="39" s="1"/>
  <c r="CH40" i="39"/>
  <c r="AE40" i="39"/>
  <c r="BO40" i="39" s="1"/>
  <c r="AC40" i="39"/>
  <c r="AB40" i="39"/>
  <c r="BL40" i="39" s="1"/>
  <c r="K40" i="39"/>
  <c r="AO63" i="39"/>
  <c r="AN63" i="39"/>
  <c r="CD63" i="39" s="1"/>
  <c r="AJ63" i="39"/>
  <c r="AI63" i="39"/>
  <c r="CG63" i="39" s="1"/>
  <c r="AE63" i="39"/>
  <c r="BO63" i="39" s="1"/>
  <c r="AC63" i="39"/>
  <c r="AB63" i="39"/>
  <c r="BL63" i="39" s="1"/>
  <c r="K63" i="39"/>
  <c r="AO16" i="39"/>
  <c r="AN16" i="39"/>
  <c r="CD16" i="39" s="1"/>
  <c r="AJ16" i="39"/>
  <c r="AI16" i="39"/>
  <c r="CG16" i="39" s="1"/>
  <c r="CH16" i="39"/>
  <c r="AE16" i="39"/>
  <c r="BO16" i="39" s="1"/>
  <c r="AC16" i="39"/>
  <c r="AB16" i="39"/>
  <c r="BL16" i="39" s="1"/>
  <c r="K16" i="39"/>
  <c r="AO50" i="39"/>
  <c r="AN50" i="39"/>
  <c r="CD50" i="39" s="1"/>
  <c r="AJ50" i="39"/>
  <c r="AI50" i="39"/>
  <c r="CG50" i="39" s="1"/>
  <c r="CH50" i="39"/>
  <c r="AE50" i="39"/>
  <c r="BO50" i="39" s="1"/>
  <c r="AC50" i="39"/>
  <c r="AB50" i="39"/>
  <c r="BL50" i="39" s="1"/>
  <c r="K50" i="39"/>
  <c r="AO45" i="39"/>
  <c r="AN45" i="39"/>
  <c r="CD45" i="39" s="1"/>
  <c r="AJ45" i="39"/>
  <c r="AI45" i="39"/>
  <c r="CG45" i="39" s="1"/>
  <c r="CH45" i="39"/>
  <c r="AE45" i="39"/>
  <c r="BO45" i="39" s="1"/>
  <c r="AC45" i="39"/>
  <c r="AB45" i="39"/>
  <c r="BL45" i="39" s="1"/>
  <c r="K45" i="39"/>
  <c r="AO55" i="39"/>
  <c r="AN55" i="39"/>
  <c r="CD55" i="39" s="1"/>
  <c r="AJ55" i="39"/>
  <c r="AI55" i="39"/>
  <c r="CG55" i="39" s="1"/>
  <c r="CH55" i="39"/>
  <c r="AE55" i="39"/>
  <c r="BO55" i="39" s="1"/>
  <c r="AC55" i="39"/>
  <c r="AB55" i="39"/>
  <c r="BL55" i="39" s="1"/>
  <c r="K55" i="39"/>
  <c r="AO36" i="39"/>
  <c r="AN36" i="39"/>
  <c r="CD36" i="39" s="1"/>
  <c r="AJ36" i="39"/>
  <c r="AI36" i="39"/>
  <c r="CG36" i="39" s="1"/>
  <c r="CH36" i="39"/>
  <c r="AE36" i="39"/>
  <c r="BO36" i="39" s="1"/>
  <c r="AC36" i="39"/>
  <c r="AB36" i="39"/>
  <c r="BL36" i="39" s="1"/>
  <c r="K36" i="39"/>
  <c r="AO29" i="39"/>
  <c r="AN29" i="39"/>
  <c r="CD29" i="39" s="1"/>
  <c r="AJ29" i="39"/>
  <c r="AI29" i="39"/>
  <c r="CG29" i="39" s="1"/>
  <c r="CH29" i="39"/>
  <c r="AE29" i="39"/>
  <c r="BO29" i="39" s="1"/>
  <c r="AC29" i="39"/>
  <c r="AB29" i="39"/>
  <c r="BL29" i="39" s="1"/>
  <c r="K29" i="39"/>
  <c r="AO14" i="39"/>
  <c r="AN14" i="39"/>
  <c r="CD14" i="39" s="1"/>
  <c r="AJ14" i="39"/>
  <c r="AI14" i="39"/>
  <c r="CG14" i="39" s="1"/>
  <c r="CH14" i="39"/>
  <c r="AE14" i="39"/>
  <c r="BO14" i="39" s="1"/>
  <c r="AC14" i="39"/>
  <c r="AB14" i="39"/>
  <c r="BL14" i="39" s="1"/>
  <c r="K14" i="39"/>
  <c r="AO24" i="39"/>
  <c r="AN24" i="39"/>
  <c r="CD24" i="39" s="1"/>
  <c r="AJ24" i="39"/>
  <c r="AI24" i="39"/>
  <c r="CG24" i="39" s="1"/>
  <c r="CH24" i="39"/>
  <c r="AE24" i="39"/>
  <c r="BO24" i="39" s="1"/>
  <c r="AC24" i="39"/>
  <c r="AB24" i="39"/>
  <c r="BL24" i="39" s="1"/>
  <c r="AO10" i="39"/>
  <c r="AN10" i="39"/>
  <c r="CD10" i="39" s="1"/>
  <c r="AJ10" i="39"/>
  <c r="AI10" i="39"/>
  <c r="CG10" i="39" s="1"/>
  <c r="CH10" i="39"/>
  <c r="AE10" i="39"/>
  <c r="BO10" i="39" s="1"/>
  <c r="AC10" i="39"/>
  <c r="AB10" i="39"/>
  <c r="BL10" i="39" s="1"/>
  <c r="AO8" i="39"/>
  <c r="AN8" i="39"/>
  <c r="CD8" i="39" s="1"/>
  <c r="AJ8" i="39"/>
  <c r="AI8" i="39"/>
  <c r="CG8" i="39" s="1"/>
  <c r="CH8" i="39"/>
  <c r="AE8" i="39"/>
  <c r="BO8" i="39" s="1"/>
  <c r="AC8" i="39"/>
  <c r="AB8" i="39"/>
  <c r="BL8" i="39" s="1"/>
  <c r="K8" i="39"/>
  <c r="AO26" i="39"/>
  <c r="AN26" i="39"/>
  <c r="CD26" i="39" s="1"/>
  <c r="AJ26" i="39"/>
  <c r="AI26" i="39"/>
  <c r="CG26" i="39" s="1"/>
  <c r="CH26" i="39"/>
  <c r="AE26" i="39"/>
  <c r="BO26" i="39" s="1"/>
  <c r="AC26" i="39"/>
  <c r="AB26" i="39"/>
  <c r="BL26" i="39" s="1"/>
  <c r="K26" i="39"/>
  <c r="AO49" i="39"/>
  <c r="AN49" i="39"/>
  <c r="CD49" i="39" s="1"/>
  <c r="AJ49" i="39"/>
  <c r="AI49" i="39"/>
  <c r="CG49" i="39" s="1"/>
  <c r="CH49" i="39"/>
  <c r="AE49" i="39"/>
  <c r="BO49" i="39" s="1"/>
  <c r="AC49" i="39"/>
  <c r="AB49" i="39"/>
  <c r="BL49" i="39" s="1"/>
  <c r="K49" i="39"/>
  <c r="AO19" i="39"/>
  <c r="AN19" i="39"/>
  <c r="CD19" i="39" s="1"/>
  <c r="AJ19" i="39"/>
  <c r="AI19" i="39"/>
  <c r="CG19" i="39" s="1"/>
  <c r="CH19" i="39"/>
  <c r="AE19" i="39"/>
  <c r="BO19" i="39" s="1"/>
  <c r="AC19" i="39"/>
  <c r="AB19" i="39"/>
  <c r="BL19" i="39" s="1"/>
  <c r="K19" i="39"/>
  <c r="AO11" i="39"/>
  <c r="AN11" i="39"/>
  <c r="CD11" i="39" s="1"/>
  <c r="AJ11" i="39"/>
  <c r="AI11" i="39"/>
  <c r="CG11" i="39" s="1"/>
  <c r="CH11" i="39"/>
  <c r="AE11" i="39"/>
  <c r="BO11" i="39" s="1"/>
  <c r="AC11" i="39"/>
  <c r="AB11" i="39"/>
  <c r="BL11" i="39" s="1"/>
  <c r="K11" i="39"/>
  <c r="AO9" i="39"/>
  <c r="AN9" i="39"/>
  <c r="CD9" i="39" s="1"/>
  <c r="AJ9" i="39"/>
  <c r="AI9" i="39"/>
  <c r="CG9" i="39" s="1"/>
  <c r="CH9" i="39"/>
  <c r="AE9" i="39"/>
  <c r="BO9" i="39" s="1"/>
  <c r="AC9" i="39"/>
  <c r="AB9" i="39"/>
  <c r="BL9" i="39" s="1"/>
  <c r="K9" i="39"/>
  <c r="AO37" i="39"/>
  <c r="AN37" i="39"/>
  <c r="CD37" i="39" s="1"/>
  <c r="AJ37" i="39"/>
  <c r="AI37" i="39"/>
  <c r="CG37" i="39" s="1"/>
  <c r="CH37" i="39"/>
  <c r="AE37" i="39"/>
  <c r="BO37" i="39" s="1"/>
  <c r="AC37" i="39"/>
  <c r="AB37" i="39"/>
  <c r="BL37" i="39" s="1"/>
  <c r="K37" i="39"/>
  <c r="AO15" i="39"/>
  <c r="AN15" i="39"/>
  <c r="CD15" i="39" s="1"/>
  <c r="AJ15" i="39"/>
  <c r="AI15" i="39"/>
  <c r="CG15" i="39" s="1"/>
  <c r="CH15" i="39"/>
  <c r="AE15" i="39"/>
  <c r="BO15" i="39" s="1"/>
  <c r="AC15" i="39"/>
  <c r="AB15" i="39"/>
  <c r="BL15" i="39" s="1"/>
  <c r="K15" i="39"/>
  <c r="AO56" i="39"/>
  <c r="AN56" i="39"/>
  <c r="CD56" i="39" s="1"/>
  <c r="AJ56" i="39"/>
  <c r="AI56" i="39"/>
  <c r="CG56" i="39" s="1"/>
  <c r="CH56" i="39"/>
  <c r="AE56" i="39"/>
  <c r="BO56" i="39" s="1"/>
  <c r="AC56" i="39"/>
  <c r="AB56" i="39"/>
  <c r="BL56" i="39" s="1"/>
  <c r="K56" i="39"/>
  <c r="AO17" i="39"/>
  <c r="AN17" i="39"/>
  <c r="CD17" i="39" s="1"/>
  <c r="AJ17" i="39"/>
  <c r="AI17" i="39"/>
  <c r="CG17" i="39" s="1"/>
  <c r="CH17" i="39"/>
  <c r="AE17" i="39"/>
  <c r="BO17" i="39" s="1"/>
  <c r="AC17" i="39"/>
  <c r="AB17" i="39"/>
  <c r="BL17" i="39" s="1"/>
  <c r="K17" i="39"/>
  <c r="AO32" i="39"/>
  <c r="AN32" i="39"/>
  <c r="CD32" i="39" s="1"/>
  <c r="AJ32" i="39"/>
  <c r="AI32" i="39"/>
  <c r="CG32" i="39" s="1"/>
  <c r="CH32" i="39"/>
  <c r="AE32" i="39"/>
  <c r="BO32" i="39" s="1"/>
  <c r="AC32" i="39"/>
  <c r="AB32" i="39"/>
  <c r="BL32" i="39" s="1"/>
  <c r="K32" i="39"/>
  <c r="AO67" i="39"/>
  <c r="AN67" i="39"/>
  <c r="CD67" i="39" s="1"/>
  <c r="AJ67" i="39"/>
  <c r="AI67" i="39"/>
  <c r="CG67" i="39" s="1"/>
  <c r="AE67" i="39"/>
  <c r="BO67" i="39" s="1"/>
  <c r="AC67" i="39"/>
  <c r="AB67" i="39"/>
  <c r="BL67" i="39" s="1"/>
  <c r="K67" i="39"/>
  <c r="AO38" i="39"/>
  <c r="AN38" i="39"/>
  <c r="CD38" i="39" s="1"/>
  <c r="AJ38" i="39"/>
  <c r="AI38" i="39"/>
  <c r="CG38" i="39" s="1"/>
  <c r="AE38" i="39"/>
  <c r="BO38" i="39" s="1"/>
  <c r="AC38" i="39"/>
  <c r="AB38" i="39"/>
  <c r="BL38" i="39" s="1"/>
  <c r="K38" i="39"/>
  <c r="AO60" i="39"/>
  <c r="AN60" i="39"/>
  <c r="CD60" i="39" s="1"/>
  <c r="AJ60" i="39"/>
  <c r="AI60" i="39"/>
  <c r="CG60" i="39" s="1"/>
  <c r="AE60" i="39"/>
  <c r="BO60" i="39" s="1"/>
  <c r="AC60" i="39"/>
  <c r="AB60" i="39"/>
  <c r="BL60" i="39" s="1"/>
  <c r="K60" i="39"/>
  <c r="AO43" i="39"/>
  <c r="AN43" i="39"/>
  <c r="CD43" i="39" s="1"/>
  <c r="AJ43" i="39"/>
  <c r="AI43" i="39"/>
  <c r="CG43" i="39" s="1"/>
  <c r="CH43" i="39"/>
  <c r="AE43" i="39"/>
  <c r="BO43" i="39" s="1"/>
  <c r="AC43" i="39"/>
  <c r="AB43" i="39"/>
  <c r="BL43" i="39" s="1"/>
  <c r="K43" i="39"/>
  <c r="AO23" i="39"/>
  <c r="AN23" i="39"/>
  <c r="CD23" i="39" s="1"/>
  <c r="AJ23" i="39"/>
  <c r="AI23" i="39"/>
  <c r="CG23" i="39" s="1"/>
  <c r="AE23" i="39"/>
  <c r="BO23" i="39" s="1"/>
  <c r="AC23" i="39"/>
  <c r="AB23" i="39"/>
  <c r="BL23" i="39" s="1"/>
  <c r="K23" i="39"/>
  <c r="AO33" i="39"/>
  <c r="AN33" i="39"/>
  <c r="CD33" i="39" s="1"/>
  <c r="AJ33" i="39"/>
  <c r="AI33" i="39"/>
  <c r="CG33" i="39" s="1"/>
  <c r="CH33" i="39"/>
  <c r="AE33" i="39"/>
  <c r="BO33" i="39" s="1"/>
  <c r="AC33" i="39"/>
  <c r="AB33" i="39"/>
  <c r="BL33" i="39" s="1"/>
  <c r="K33" i="39"/>
  <c r="AO28" i="39"/>
  <c r="AN28" i="39"/>
  <c r="CD28" i="39" s="1"/>
  <c r="AJ28" i="39"/>
  <c r="AI28" i="39"/>
  <c r="CG28" i="39" s="1"/>
  <c r="CH28" i="39"/>
  <c r="AE28" i="39"/>
  <c r="BO28" i="39" s="1"/>
  <c r="AC28" i="39"/>
  <c r="AB28" i="39"/>
  <c r="BL28" i="39" s="1"/>
  <c r="K28" i="39"/>
  <c r="AO27" i="39"/>
  <c r="AN27" i="39"/>
  <c r="CD27" i="39" s="1"/>
  <c r="AJ27" i="39"/>
  <c r="AI27" i="39"/>
  <c r="CG27" i="39" s="1"/>
  <c r="CH27" i="39"/>
  <c r="AE27" i="39"/>
  <c r="BO27" i="39" s="1"/>
  <c r="AC27" i="39"/>
  <c r="AB27" i="39"/>
  <c r="BL27" i="39" s="1"/>
  <c r="K27" i="39"/>
  <c r="AO46" i="39"/>
  <c r="AN46" i="39"/>
  <c r="CD46" i="39" s="1"/>
  <c r="AJ46" i="39"/>
  <c r="AI46" i="39"/>
  <c r="CG46" i="39" s="1"/>
  <c r="AE46" i="39"/>
  <c r="BO46" i="39" s="1"/>
  <c r="AC46" i="39"/>
  <c r="AB46" i="39"/>
  <c r="BL46" i="39" s="1"/>
  <c r="K46" i="39"/>
  <c r="AO52" i="39"/>
  <c r="AN52" i="39"/>
  <c r="CD52" i="39" s="1"/>
  <c r="AJ52" i="39"/>
  <c r="AI52" i="39"/>
  <c r="CG52" i="39" s="1"/>
  <c r="CH52" i="39"/>
  <c r="AE52" i="39"/>
  <c r="BO52" i="39" s="1"/>
  <c r="AC52" i="39"/>
  <c r="AB52" i="39"/>
  <c r="BL52" i="39" s="1"/>
  <c r="K52" i="39"/>
  <c r="AO18" i="39"/>
  <c r="AN18" i="39"/>
  <c r="CD18" i="39" s="1"/>
  <c r="AJ18" i="39"/>
  <c r="AI18" i="39"/>
  <c r="CG18" i="39" s="1"/>
  <c r="CH18" i="39"/>
  <c r="AE18" i="39"/>
  <c r="BO18" i="39" s="1"/>
  <c r="AC18" i="39"/>
  <c r="AB18" i="39"/>
  <c r="BL18" i="39" s="1"/>
  <c r="K18" i="39"/>
  <c r="AO42" i="39"/>
  <c r="AN42" i="39"/>
  <c r="CD42" i="39" s="1"/>
  <c r="AJ42" i="39"/>
  <c r="AI42" i="39"/>
  <c r="CG42" i="39" s="1"/>
  <c r="CH42" i="39"/>
  <c r="AE42" i="39"/>
  <c r="BO42" i="39" s="1"/>
  <c r="AC42" i="39"/>
  <c r="AB42" i="39"/>
  <c r="BL42" i="39" s="1"/>
  <c r="K42" i="39"/>
  <c r="AO21" i="39"/>
  <c r="AN21" i="39"/>
  <c r="CD21" i="39" s="1"/>
  <c r="AJ21" i="39"/>
  <c r="AI21" i="39"/>
  <c r="CG21" i="39" s="1"/>
  <c r="CH21" i="39"/>
  <c r="AE21" i="39"/>
  <c r="BO21" i="39" s="1"/>
  <c r="AC21" i="39"/>
  <c r="AB21" i="39"/>
  <c r="BL21" i="39" s="1"/>
  <c r="K21" i="39"/>
  <c r="AO13" i="39"/>
  <c r="AN13" i="39"/>
  <c r="CD13" i="39" s="1"/>
  <c r="AJ13" i="39"/>
  <c r="AI13" i="39"/>
  <c r="CG13" i="39" s="1"/>
  <c r="CH13" i="39"/>
  <c r="AE13" i="39"/>
  <c r="BO13" i="39" s="1"/>
  <c r="AC13" i="39"/>
  <c r="AB13" i="39"/>
  <c r="BL13" i="39" s="1"/>
  <c r="K13" i="39"/>
  <c r="AO31" i="39"/>
  <c r="AN31" i="39"/>
  <c r="CD31" i="39" s="1"/>
  <c r="AJ31" i="39"/>
  <c r="AI31" i="39"/>
  <c r="CG31" i="39" s="1"/>
  <c r="CH31" i="39"/>
  <c r="AE31" i="39"/>
  <c r="BO31" i="39" s="1"/>
  <c r="AC31" i="39"/>
  <c r="AB31" i="39"/>
  <c r="BL31" i="39" s="1"/>
  <c r="K31" i="39"/>
  <c r="AO39" i="39"/>
  <c r="AN39" i="39"/>
  <c r="CD39" i="39" s="1"/>
  <c r="AJ39" i="39"/>
  <c r="AI39" i="39"/>
  <c r="CG39" i="39" s="1"/>
  <c r="CH39" i="39"/>
  <c r="AE39" i="39"/>
  <c r="BO39" i="39" s="1"/>
  <c r="AC39" i="39"/>
  <c r="AB39" i="39"/>
  <c r="BL39" i="39" s="1"/>
  <c r="K39" i="39"/>
  <c r="AO30" i="39"/>
  <c r="AN30" i="39"/>
  <c r="CD30" i="39" s="1"/>
  <c r="AJ30" i="39"/>
  <c r="AI30" i="39"/>
  <c r="CG30" i="39" s="1"/>
  <c r="CH30" i="39"/>
  <c r="AE30" i="39"/>
  <c r="BO30" i="39" s="1"/>
  <c r="AC30" i="39"/>
  <c r="AB30" i="39"/>
  <c r="BL30" i="39" s="1"/>
  <c r="K30" i="39"/>
  <c r="AO20" i="39"/>
  <c r="AN20" i="39"/>
  <c r="CD20" i="39" s="1"/>
  <c r="AJ20" i="39"/>
  <c r="AI20" i="39"/>
  <c r="CG20" i="39" s="1"/>
  <c r="AE20" i="39"/>
  <c r="BO20" i="39" s="1"/>
  <c r="AC20" i="39"/>
  <c r="AB20" i="39"/>
  <c r="BL20" i="39" s="1"/>
  <c r="K20" i="39"/>
  <c r="AO66" i="39"/>
  <c r="AN66" i="39"/>
  <c r="CD66" i="39" s="1"/>
  <c r="AJ66" i="39"/>
  <c r="AI66" i="39"/>
  <c r="CG66" i="39" s="1"/>
  <c r="CH66" i="39"/>
  <c r="AE66" i="39"/>
  <c r="BO66" i="39" s="1"/>
  <c r="AC66" i="39"/>
  <c r="AB66" i="39"/>
  <c r="BL66" i="39" s="1"/>
  <c r="K66" i="39"/>
  <c r="AO35" i="39"/>
  <c r="AN35" i="39"/>
  <c r="CD35" i="39" s="1"/>
  <c r="AJ35" i="39"/>
  <c r="AI35" i="39"/>
  <c r="CG35" i="39" s="1"/>
  <c r="AE35" i="39"/>
  <c r="BO35" i="39" s="1"/>
  <c r="AC35" i="39"/>
  <c r="AB35" i="39"/>
  <c r="BL35" i="39" s="1"/>
  <c r="K35" i="39"/>
  <c r="AO53" i="39"/>
  <c r="AN53" i="39"/>
  <c r="CD53" i="39" s="1"/>
  <c r="AJ53" i="39"/>
  <c r="AI53" i="39"/>
  <c r="CG53" i="39" s="1"/>
  <c r="CH53" i="39"/>
  <c r="AE53" i="39"/>
  <c r="BO53" i="39" s="1"/>
  <c r="AC53" i="39"/>
  <c r="AB53" i="39"/>
  <c r="BL53" i="39" s="1"/>
  <c r="K53" i="39"/>
  <c r="AO41" i="39"/>
  <c r="AN41" i="39"/>
  <c r="CD41" i="39" s="1"/>
  <c r="AJ41" i="39"/>
  <c r="AI41" i="39"/>
  <c r="CG41" i="39" s="1"/>
  <c r="CH41" i="39"/>
  <c r="AE41" i="39"/>
  <c r="BO41" i="39" s="1"/>
  <c r="AC41" i="39"/>
  <c r="AB41" i="39"/>
  <c r="BL41" i="39" s="1"/>
  <c r="K41" i="39"/>
  <c r="AO65" i="39"/>
  <c r="AN65" i="39"/>
  <c r="CD65" i="39" s="1"/>
  <c r="AJ65" i="39"/>
  <c r="AI65" i="39"/>
  <c r="CG65" i="39" s="1"/>
  <c r="CH65" i="39"/>
  <c r="AE65" i="39"/>
  <c r="BO65" i="39" s="1"/>
  <c r="AC65" i="39"/>
  <c r="AB65" i="39"/>
  <c r="BL65" i="39" s="1"/>
  <c r="K65" i="39"/>
  <c r="AO48" i="39"/>
  <c r="AN48" i="39"/>
  <c r="CD48" i="39" s="1"/>
  <c r="AJ48" i="39"/>
  <c r="AI48" i="39"/>
  <c r="CG48" i="39" s="1"/>
  <c r="CH48" i="39"/>
  <c r="AE48" i="39"/>
  <c r="BO48" i="39" s="1"/>
  <c r="AC48" i="39"/>
  <c r="AB48" i="39"/>
  <c r="BL48" i="39" s="1"/>
  <c r="K48" i="39"/>
  <c r="AO62" i="39"/>
  <c r="AN62" i="39"/>
  <c r="CD62" i="39" s="1"/>
  <c r="AJ62" i="39"/>
  <c r="AI62" i="39"/>
  <c r="CG62" i="39" s="1"/>
  <c r="CH62" i="39"/>
  <c r="AE62" i="39"/>
  <c r="BO62" i="39" s="1"/>
  <c r="AC62" i="39"/>
  <c r="AB62" i="39"/>
  <c r="BL62" i="39" s="1"/>
  <c r="K62" i="39"/>
  <c r="AO61" i="39"/>
  <c r="AN61" i="39"/>
  <c r="CD61" i="39" s="1"/>
  <c r="AJ61" i="39"/>
  <c r="AI61" i="39"/>
  <c r="CG61" i="39" s="1"/>
  <c r="CH61" i="39"/>
  <c r="AE61" i="39"/>
  <c r="BO61" i="39" s="1"/>
  <c r="AC61" i="39"/>
  <c r="AB61" i="39"/>
  <c r="BL61" i="39" s="1"/>
  <c r="K61" i="39"/>
  <c r="AO64" i="39"/>
  <c r="AN64" i="39"/>
  <c r="CD64" i="39" s="1"/>
  <c r="AJ64" i="39"/>
  <c r="AI64" i="39"/>
  <c r="CG64" i="39" s="1"/>
  <c r="CH64" i="39"/>
  <c r="AE64" i="39"/>
  <c r="BO64" i="39" s="1"/>
  <c r="AC64" i="39"/>
  <c r="AB64" i="39"/>
  <c r="BL64" i="39" s="1"/>
  <c r="K64" i="39"/>
  <c r="AO51" i="39"/>
  <c r="AN51" i="39"/>
  <c r="CD51" i="39" s="1"/>
  <c r="AJ51" i="39"/>
  <c r="AI51" i="39"/>
  <c r="CG51" i="39" s="1"/>
  <c r="CH51" i="39"/>
  <c r="AE51" i="39"/>
  <c r="BO51" i="39" s="1"/>
  <c r="AC51" i="39"/>
  <c r="AB51" i="39"/>
  <c r="BL51" i="39" s="1"/>
  <c r="K51" i="39"/>
  <c r="AO57" i="39"/>
  <c r="AN57" i="39"/>
  <c r="CD57" i="39" s="1"/>
  <c r="AJ57" i="39"/>
  <c r="AI57" i="39"/>
  <c r="CG57" i="39" s="1"/>
  <c r="AE57" i="39"/>
  <c r="BO57" i="39" s="1"/>
  <c r="AC57" i="39"/>
  <c r="AB57" i="39"/>
  <c r="BL57" i="39" s="1"/>
  <c r="K57" i="39"/>
  <c r="AO44" i="39"/>
  <c r="AN44" i="39"/>
  <c r="CD44" i="39" s="1"/>
  <c r="AJ44" i="39"/>
  <c r="AI44" i="39"/>
  <c r="CG44" i="39" s="1"/>
  <c r="AE44" i="39"/>
  <c r="BO44" i="39" s="1"/>
  <c r="AC44" i="39"/>
  <c r="AB44" i="39"/>
  <c r="BL44" i="39" s="1"/>
  <c r="K44" i="39"/>
  <c r="BC22" i="38"/>
  <c r="BF22" i="38"/>
  <c r="BE22" i="38" s="1"/>
  <c r="BH22" i="38"/>
  <c r="BI22" i="38"/>
  <c r="BJ22" i="38" s="1"/>
  <c r="BK22" i="38"/>
  <c r="BM22" i="38"/>
  <c r="BN22" i="38"/>
  <c r="BP22" i="38"/>
  <c r="BQ22" i="38" s="1"/>
  <c r="BR22" i="38"/>
  <c r="BU22" i="38"/>
  <c r="BW22" i="38"/>
  <c r="BX22" i="38" s="1"/>
  <c r="BY22" i="38"/>
  <c r="BC23" i="38"/>
  <c r="BF23" i="38"/>
  <c r="BE23" i="38" s="1"/>
  <c r="BH23" i="38"/>
  <c r="BI23" i="38"/>
  <c r="BJ23" i="38" s="1"/>
  <c r="BK23" i="38"/>
  <c r="BM23" i="38"/>
  <c r="BN23" i="38"/>
  <c r="BP23" i="38"/>
  <c r="BQ23" i="38" s="1"/>
  <c r="BR23" i="38"/>
  <c r="BU23" i="38"/>
  <c r="BW23" i="38"/>
  <c r="BX23" i="38" s="1"/>
  <c r="BY23" i="38"/>
  <c r="BC19" i="38"/>
  <c r="BF19" i="38"/>
  <c r="BE19" i="38" s="1"/>
  <c r="BH19" i="38"/>
  <c r="BI19" i="38"/>
  <c r="BJ19" i="38" s="1"/>
  <c r="BK19" i="38"/>
  <c r="BM19" i="38"/>
  <c r="BN19" i="38"/>
  <c r="BP19" i="38"/>
  <c r="BQ19" i="38" s="1"/>
  <c r="BR19" i="38"/>
  <c r="BU19" i="38"/>
  <c r="BW19" i="38"/>
  <c r="BX19" i="38" s="1"/>
  <c r="BY19" i="38"/>
  <c r="BC15" i="38"/>
  <c r="BF15" i="38"/>
  <c r="BE15" i="38" s="1"/>
  <c r="BH15" i="38"/>
  <c r="BI15" i="38"/>
  <c r="BJ15" i="38" s="1"/>
  <c r="BK15" i="38"/>
  <c r="BM15" i="38"/>
  <c r="BN15" i="38"/>
  <c r="BP15" i="38"/>
  <c r="BQ15" i="38" s="1"/>
  <c r="BR15" i="38"/>
  <c r="BU15" i="38"/>
  <c r="BW15" i="38"/>
  <c r="BX15" i="38" s="1"/>
  <c r="BY15" i="38"/>
  <c r="BC16" i="38"/>
  <c r="BF16" i="38"/>
  <c r="BE16" i="38" s="1"/>
  <c r="BH16" i="38"/>
  <c r="BI16" i="38"/>
  <c r="BJ16" i="38" s="1"/>
  <c r="BK16" i="38"/>
  <c r="BM16" i="38"/>
  <c r="BN16" i="38"/>
  <c r="BP16" i="38"/>
  <c r="BQ16" i="38" s="1"/>
  <c r="BR16" i="38"/>
  <c r="BU16" i="38"/>
  <c r="BW16" i="38"/>
  <c r="BX16" i="38" s="1"/>
  <c r="BY16" i="38"/>
  <c r="BC13" i="38"/>
  <c r="BF13" i="38"/>
  <c r="BE13" i="38" s="1"/>
  <c r="BH13" i="38"/>
  <c r="BI13" i="38"/>
  <c r="BJ13" i="38" s="1"/>
  <c r="BK13" i="38"/>
  <c r="BM13" i="38"/>
  <c r="BN13" i="38"/>
  <c r="BP13" i="38"/>
  <c r="BQ13" i="38" s="1"/>
  <c r="BR13" i="38"/>
  <c r="BU13" i="38"/>
  <c r="BW13" i="38"/>
  <c r="BX13" i="38" s="1"/>
  <c r="BY13" i="38"/>
  <c r="BC11" i="38"/>
  <c r="BF11" i="38"/>
  <c r="BE11" i="38" s="1"/>
  <c r="BH11" i="38"/>
  <c r="BI11" i="38"/>
  <c r="BJ11" i="38" s="1"/>
  <c r="BK11" i="38"/>
  <c r="BM11" i="38"/>
  <c r="BN11" i="38"/>
  <c r="BP11" i="38"/>
  <c r="BQ11" i="38" s="1"/>
  <c r="BR11" i="38"/>
  <c r="BU11" i="38"/>
  <c r="BW11" i="38"/>
  <c r="BX11" i="38" s="1"/>
  <c r="BY11" i="38"/>
  <c r="BC9" i="38"/>
  <c r="BF9" i="38"/>
  <c r="BE9" i="38" s="1"/>
  <c r="BH9" i="38"/>
  <c r="BI9" i="38"/>
  <c r="BJ9" i="38" s="1"/>
  <c r="BK9" i="38"/>
  <c r="BM9" i="38"/>
  <c r="BN9" i="38"/>
  <c r="BP9" i="38"/>
  <c r="BQ9" i="38" s="1"/>
  <c r="BR9" i="38"/>
  <c r="BU9" i="38"/>
  <c r="BW9" i="38"/>
  <c r="BX9" i="38" s="1"/>
  <c r="BY9" i="38"/>
  <c r="BC17" i="38"/>
  <c r="BF17" i="38"/>
  <c r="BE17" i="38" s="1"/>
  <c r="BH17" i="38"/>
  <c r="BI17" i="38"/>
  <c r="BJ17" i="38" s="1"/>
  <c r="BK17" i="38"/>
  <c r="BM17" i="38"/>
  <c r="BN17" i="38"/>
  <c r="BP17" i="38"/>
  <c r="BQ17" i="38" s="1"/>
  <c r="BR17" i="38"/>
  <c r="BU17" i="38"/>
  <c r="BW17" i="38"/>
  <c r="BX17" i="38" s="1"/>
  <c r="BY17" i="38"/>
  <c r="BC14" i="38"/>
  <c r="BF14" i="38"/>
  <c r="BE14" i="38" s="1"/>
  <c r="BH14" i="38"/>
  <c r="BI14" i="38"/>
  <c r="BK14" i="38"/>
  <c r="BM14" i="38"/>
  <c r="BN14" i="38"/>
  <c r="BP14" i="38"/>
  <c r="BQ14" i="38" s="1"/>
  <c r="BR14" i="38"/>
  <c r="BU14" i="38"/>
  <c r="BW14" i="38"/>
  <c r="BX14" i="38" s="1"/>
  <c r="BY14" i="38"/>
  <c r="BC21" i="38"/>
  <c r="BF21" i="38"/>
  <c r="BE21" i="38" s="1"/>
  <c r="BH21" i="38"/>
  <c r="BI21" i="38"/>
  <c r="BJ21" i="38" s="1"/>
  <c r="BK21" i="38"/>
  <c r="BM21" i="38"/>
  <c r="BN21" i="38"/>
  <c r="BP21" i="38"/>
  <c r="BQ21" i="38" s="1"/>
  <c r="BR21" i="38"/>
  <c r="BU21" i="38"/>
  <c r="BW21" i="38"/>
  <c r="BX21" i="38" s="1"/>
  <c r="BY21" i="38"/>
  <c r="BC12" i="38"/>
  <c r="BF12" i="38"/>
  <c r="BE12" i="38" s="1"/>
  <c r="BH12" i="38"/>
  <c r="BI12" i="38"/>
  <c r="BJ12" i="38" s="1"/>
  <c r="BK12" i="38"/>
  <c r="BM12" i="38"/>
  <c r="BN12" i="38"/>
  <c r="BP12" i="38"/>
  <c r="BQ12" i="38" s="1"/>
  <c r="BR12" i="38"/>
  <c r="BU12" i="38"/>
  <c r="BW12" i="38"/>
  <c r="BX12" i="38" s="1"/>
  <c r="BY12" i="38"/>
  <c r="BC10" i="38"/>
  <c r="BF10" i="38"/>
  <c r="BE10" i="38" s="1"/>
  <c r="BH10" i="38"/>
  <c r="BI10" i="38"/>
  <c r="BJ10" i="38" s="1"/>
  <c r="BK10" i="38"/>
  <c r="BM10" i="38"/>
  <c r="BN10" i="38"/>
  <c r="BP10" i="38"/>
  <c r="BQ10" i="38" s="1"/>
  <c r="BR10" i="38"/>
  <c r="BU10" i="38"/>
  <c r="BW10" i="38"/>
  <c r="BX10" i="38" s="1"/>
  <c r="BY10" i="38"/>
  <c r="BC20" i="38"/>
  <c r="BF20" i="38"/>
  <c r="BE20" i="38" s="1"/>
  <c r="BH20" i="38"/>
  <c r="BI20" i="38"/>
  <c r="BJ20" i="38" s="1"/>
  <c r="BK20" i="38"/>
  <c r="BM20" i="38"/>
  <c r="BN20" i="38"/>
  <c r="BP20" i="38"/>
  <c r="BQ20" i="38" s="1"/>
  <c r="BR20" i="38"/>
  <c r="BU20" i="38"/>
  <c r="BW20" i="38"/>
  <c r="BX20" i="38" s="1"/>
  <c r="BY20" i="38"/>
  <c r="BC31" i="38"/>
  <c r="BH31" i="38"/>
  <c r="BI31" i="38"/>
  <c r="BJ31" i="38" s="1"/>
  <c r="BK31" i="38"/>
  <c r="BM31" i="38"/>
  <c r="BN31" i="38"/>
  <c r="BP31" i="38"/>
  <c r="BQ31" i="38" s="1"/>
  <c r="BR31" i="38"/>
  <c r="BU31" i="38"/>
  <c r="BW31" i="38"/>
  <c r="BX31" i="38" s="1"/>
  <c r="BY31" i="38"/>
  <c r="BC24" i="38"/>
  <c r="BF24" i="38"/>
  <c r="BE24" i="38" s="1"/>
  <c r="BH24" i="38"/>
  <c r="BI24" i="38"/>
  <c r="BJ24" i="38" s="1"/>
  <c r="BK24" i="38"/>
  <c r="BM24" i="38"/>
  <c r="BN24" i="38"/>
  <c r="BP24" i="38"/>
  <c r="BQ24" i="38" s="1"/>
  <c r="BR24" i="38"/>
  <c r="BU24" i="38"/>
  <c r="BW24" i="38"/>
  <c r="BX24" i="38" s="1"/>
  <c r="BY24" i="38"/>
  <c r="BC18" i="38"/>
  <c r="BF18" i="38"/>
  <c r="BE18" i="38" s="1"/>
  <c r="BH18" i="38"/>
  <c r="BI18" i="38"/>
  <c r="BJ18" i="38" s="1"/>
  <c r="BK18" i="38"/>
  <c r="BM18" i="38"/>
  <c r="BN18" i="38"/>
  <c r="BP18" i="38"/>
  <c r="BQ18" i="38" s="1"/>
  <c r="BR18" i="38"/>
  <c r="BU18" i="38"/>
  <c r="BW18" i="38"/>
  <c r="BX18" i="38" s="1"/>
  <c r="BY18" i="38"/>
  <c r="BC32" i="38"/>
  <c r="BH32" i="38"/>
  <c r="BI32" i="38"/>
  <c r="BJ32" i="38" s="1"/>
  <c r="BK32" i="38"/>
  <c r="BL32" i="38"/>
  <c r="BM32" i="38"/>
  <c r="BN32" i="38"/>
  <c r="BO32" i="38"/>
  <c r="BP32" i="38"/>
  <c r="BQ32" i="38" s="1"/>
  <c r="BR32" i="38"/>
  <c r="BU32" i="38"/>
  <c r="BW32" i="38"/>
  <c r="BX32" i="38" s="1"/>
  <c r="BY32" i="38"/>
  <c r="BC8" i="38"/>
  <c r="BH8" i="38"/>
  <c r="BI8" i="38"/>
  <c r="BJ8" i="38" s="1"/>
  <c r="BK8" i="38"/>
  <c r="BL8" i="38"/>
  <c r="BM8" i="38"/>
  <c r="BN8" i="38"/>
  <c r="BO8" i="38"/>
  <c r="BP8" i="38"/>
  <c r="BR8" i="38"/>
  <c r="BU8" i="38"/>
  <c r="BW8" i="38"/>
  <c r="BY8" i="38"/>
  <c r="BC25" i="38"/>
  <c r="BH25" i="38"/>
  <c r="BI25" i="38"/>
  <c r="BJ25" i="38" s="1"/>
  <c r="BK25" i="38"/>
  <c r="BL25" i="38"/>
  <c r="BM25" i="38"/>
  <c r="BN25" i="38"/>
  <c r="BO25" i="38"/>
  <c r="BP25" i="38"/>
  <c r="BQ25" i="38" s="1"/>
  <c r="BR25" i="38"/>
  <c r="BU25" i="38"/>
  <c r="BW25" i="38"/>
  <c r="BX25" i="38" s="1"/>
  <c r="BY25" i="38"/>
  <c r="BC26" i="38"/>
  <c r="BH26" i="38"/>
  <c r="BI26" i="38"/>
  <c r="BJ26" i="38" s="1"/>
  <c r="BK26" i="38"/>
  <c r="BL26" i="38"/>
  <c r="BM26" i="38"/>
  <c r="BN26" i="38"/>
  <c r="BO26" i="38"/>
  <c r="BP26" i="38"/>
  <c r="BQ26" i="38" s="1"/>
  <c r="BR26" i="38"/>
  <c r="BU26" i="38"/>
  <c r="BW26" i="38"/>
  <c r="BX26" i="38" s="1"/>
  <c r="BY26" i="38"/>
  <c r="CH26" i="38"/>
  <c r="BC27" i="38"/>
  <c r="BH27" i="38"/>
  <c r="BI27" i="38"/>
  <c r="BJ27" i="38" s="1"/>
  <c r="BK27" i="38"/>
  <c r="BL27" i="38"/>
  <c r="BM27" i="38"/>
  <c r="BN27" i="38"/>
  <c r="BO27" i="38"/>
  <c r="BP27" i="38"/>
  <c r="BQ27" i="38" s="1"/>
  <c r="BR27" i="38"/>
  <c r="BU27" i="38"/>
  <c r="BW27" i="38"/>
  <c r="BX27" i="38" s="1"/>
  <c r="BY27" i="38"/>
  <c r="BC33" i="38"/>
  <c r="BH33" i="38"/>
  <c r="BI33" i="38"/>
  <c r="BJ33" i="38" s="1"/>
  <c r="BK33" i="38"/>
  <c r="BL33" i="38"/>
  <c r="BM33" i="38"/>
  <c r="BN33" i="38"/>
  <c r="BO33" i="38"/>
  <c r="BP33" i="38"/>
  <c r="BQ33" i="38" s="1"/>
  <c r="BR33" i="38"/>
  <c r="BU33" i="38"/>
  <c r="BW33" i="38"/>
  <c r="BX33" i="38" s="1"/>
  <c r="BY33" i="38"/>
  <c r="BC28" i="38"/>
  <c r="BH28" i="38"/>
  <c r="BI28" i="38"/>
  <c r="BJ28" i="38" s="1"/>
  <c r="BK28" i="38"/>
  <c r="BL28" i="38"/>
  <c r="BM28" i="38"/>
  <c r="BN28" i="38"/>
  <c r="BO28" i="38"/>
  <c r="BP28" i="38"/>
  <c r="BQ28" i="38" s="1"/>
  <c r="BR28" i="38"/>
  <c r="BU28" i="38"/>
  <c r="BW28" i="38"/>
  <c r="BX28" i="38" s="1"/>
  <c r="BY28" i="38"/>
  <c r="BC29" i="38"/>
  <c r="BH29" i="38"/>
  <c r="BI29" i="38"/>
  <c r="BJ29" i="38" s="1"/>
  <c r="BK29" i="38"/>
  <c r="BL29" i="38"/>
  <c r="BM29" i="38"/>
  <c r="BN29" i="38"/>
  <c r="BO29" i="38"/>
  <c r="BP29" i="38"/>
  <c r="BQ29" i="38" s="1"/>
  <c r="BR29" i="38"/>
  <c r="BU29" i="38"/>
  <c r="BW29" i="38"/>
  <c r="BX29" i="38" s="1"/>
  <c r="BY29" i="38"/>
  <c r="BC30" i="38"/>
  <c r="BH30" i="38"/>
  <c r="BI30" i="38"/>
  <c r="BJ30" i="38" s="1"/>
  <c r="BK30" i="38"/>
  <c r="BL30" i="38"/>
  <c r="BM30" i="38"/>
  <c r="BN30" i="38"/>
  <c r="BO30" i="38"/>
  <c r="BP30" i="38"/>
  <c r="BQ30" i="38" s="1"/>
  <c r="BR30" i="38"/>
  <c r="BU30" i="38"/>
  <c r="BW30" i="38"/>
  <c r="BX30" i="38" s="1"/>
  <c r="BY30" i="38"/>
  <c r="AO30" i="38"/>
  <c r="AN30" i="38"/>
  <c r="CD30" i="38" s="1"/>
  <c r="AJ30" i="38"/>
  <c r="AI30" i="38"/>
  <c r="CG30" i="38" s="1"/>
  <c r="CH30" i="38"/>
  <c r="K30" i="38"/>
  <c r="AO29" i="38"/>
  <c r="AN29" i="38"/>
  <c r="CD29" i="38" s="1"/>
  <c r="AJ29" i="38"/>
  <c r="AI29" i="38"/>
  <c r="CG29" i="38" s="1"/>
  <c r="CH29" i="38"/>
  <c r="K29" i="38"/>
  <c r="AO28" i="38"/>
  <c r="AN28" i="38"/>
  <c r="CD28" i="38" s="1"/>
  <c r="AJ28" i="38"/>
  <c r="AI28" i="38"/>
  <c r="CG28" i="38" s="1"/>
  <c r="K28" i="38"/>
  <c r="AO33" i="38"/>
  <c r="AN33" i="38"/>
  <c r="CD33" i="38" s="1"/>
  <c r="AJ33" i="38"/>
  <c r="AI33" i="38"/>
  <c r="CG33" i="38" s="1"/>
  <c r="CH33" i="38"/>
  <c r="K33" i="38"/>
  <c r="AO27" i="38"/>
  <c r="AN27" i="38"/>
  <c r="CD27" i="38" s="1"/>
  <c r="AJ27" i="38"/>
  <c r="AI27" i="38"/>
  <c r="CG27" i="38" s="1"/>
  <c r="K27" i="38"/>
  <c r="AO26" i="38"/>
  <c r="AN26" i="38"/>
  <c r="CD26" i="38" s="1"/>
  <c r="AJ26" i="38"/>
  <c r="AI26" i="38"/>
  <c r="CG26" i="38" s="1"/>
  <c r="K26" i="38"/>
  <c r="AO25" i="38"/>
  <c r="AN25" i="38"/>
  <c r="CD25" i="38" s="1"/>
  <c r="AJ25" i="38"/>
  <c r="AI25" i="38"/>
  <c r="CG25" i="38" s="1"/>
  <c r="CH25" i="38"/>
  <c r="K25" i="38"/>
  <c r="AO8" i="38"/>
  <c r="AN8" i="38"/>
  <c r="CD8" i="38" s="1"/>
  <c r="AJ8" i="38"/>
  <c r="AI8" i="38"/>
  <c r="CG8" i="38" s="1"/>
  <c r="CH8" i="38"/>
  <c r="K8" i="38"/>
  <c r="AO32" i="38"/>
  <c r="AN32" i="38"/>
  <c r="CD32" i="38" s="1"/>
  <c r="AJ32" i="38"/>
  <c r="AI32" i="38"/>
  <c r="CG32" i="38" s="1"/>
  <c r="CH32" i="38"/>
  <c r="K32" i="38"/>
  <c r="AO18" i="38"/>
  <c r="AN18" i="38"/>
  <c r="CD18" i="38" s="1"/>
  <c r="AJ18" i="38"/>
  <c r="AI18" i="38"/>
  <c r="CG18" i="38" s="1"/>
  <c r="CH18" i="38"/>
  <c r="AE18" i="38"/>
  <c r="BO18" i="38" s="1"/>
  <c r="AC18" i="38"/>
  <c r="AB18" i="38"/>
  <c r="BL18" i="38" s="1"/>
  <c r="K18" i="38"/>
  <c r="AO24" i="38"/>
  <c r="AN24" i="38"/>
  <c r="CD24" i="38" s="1"/>
  <c r="AJ24" i="38"/>
  <c r="AI24" i="38"/>
  <c r="CG24" i="38" s="1"/>
  <c r="CH24" i="38"/>
  <c r="AE24" i="38"/>
  <c r="BO24" i="38" s="1"/>
  <c r="AC24" i="38"/>
  <c r="AB24" i="38"/>
  <c r="BL24" i="38" s="1"/>
  <c r="AO31" i="38"/>
  <c r="AN31" i="38"/>
  <c r="CD31" i="38" s="1"/>
  <c r="AJ31" i="38"/>
  <c r="AI31" i="38"/>
  <c r="CG31" i="38" s="1"/>
  <c r="CH31" i="38"/>
  <c r="AE31" i="38"/>
  <c r="BO31" i="38" s="1"/>
  <c r="AC31" i="38"/>
  <c r="AB31" i="38"/>
  <c r="BL31" i="38" s="1"/>
  <c r="AO20" i="38"/>
  <c r="AN20" i="38"/>
  <c r="CD20" i="38" s="1"/>
  <c r="AJ20" i="38"/>
  <c r="AI20" i="38"/>
  <c r="CG20" i="38" s="1"/>
  <c r="CH20" i="38"/>
  <c r="AE20" i="38"/>
  <c r="BO20" i="38" s="1"/>
  <c r="AC20" i="38"/>
  <c r="AB20" i="38"/>
  <c r="BL20" i="38" s="1"/>
  <c r="K20" i="38"/>
  <c r="AO10" i="38"/>
  <c r="AN10" i="38"/>
  <c r="CD10" i="38" s="1"/>
  <c r="AJ10" i="38"/>
  <c r="AI10" i="38"/>
  <c r="CG10" i="38" s="1"/>
  <c r="CH10" i="38"/>
  <c r="AE10" i="38"/>
  <c r="BO10" i="38" s="1"/>
  <c r="AC10" i="38"/>
  <c r="AB10" i="38"/>
  <c r="BL10" i="38" s="1"/>
  <c r="K10" i="38"/>
  <c r="AO12" i="38"/>
  <c r="AN12" i="38"/>
  <c r="CD12" i="38" s="1"/>
  <c r="AJ12" i="38"/>
  <c r="AI12" i="38"/>
  <c r="CG12" i="38" s="1"/>
  <c r="CH12" i="38"/>
  <c r="AE12" i="38"/>
  <c r="BO12" i="38" s="1"/>
  <c r="AC12" i="38"/>
  <c r="AB12" i="38"/>
  <c r="BL12" i="38" s="1"/>
  <c r="K12" i="38"/>
  <c r="AO21" i="38"/>
  <c r="AN21" i="38"/>
  <c r="CD21" i="38" s="1"/>
  <c r="AJ21" i="38"/>
  <c r="AI21" i="38"/>
  <c r="CG21" i="38" s="1"/>
  <c r="CH21" i="38"/>
  <c r="AE21" i="38"/>
  <c r="BO21" i="38" s="1"/>
  <c r="AC21" i="38"/>
  <c r="AB21" i="38"/>
  <c r="BL21" i="38" s="1"/>
  <c r="K21" i="38"/>
  <c r="AO14" i="38"/>
  <c r="AN14" i="38"/>
  <c r="CD14" i="38" s="1"/>
  <c r="AJ14" i="38"/>
  <c r="AI14" i="38"/>
  <c r="CG14" i="38" s="1"/>
  <c r="CH14" i="38"/>
  <c r="AE14" i="38"/>
  <c r="BO14" i="38" s="1"/>
  <c r="AC14" i="38"/>
  <c r="AB14" i="38"/>
  <c r="BL14" i="38" s="1"/>
  <c r="K14" i="38"/>
  <c r="AO17" i="38"/>
  <c r="AN17" i="38"/>
  <c r="CD17" i="38" s="1"/>
  <c r="AJ17" i="38"/>
  <c r="AI17" i="38"/>
  <c r="CG17" i="38" s="1"/>
  <c r="AH17" i="38"/>
  <c r="CH17" i="38" s="1"/>
  <c r="AE17" i="38"/>
  <c r="BO17" i="38" s="1"/>
  <c r="AC17" i="38"/>
  <c r="AB17" i="38"/>
  <c r="BL17" i="38" s="1"/>
  <c r="K17" i="38"/>
  <c r="AO9" i="38"/>
  <c r="AN9" i="38"/>
  <c r="CD9" i="38" s="1"/>
  <c r="AJ9" i="38"/>
  <c r="AI9" i="38"/>
  <c r="CG9" i="38" s="1"/>
  <c r="AH9" i="38"/>
  <c r="CH9" i="38" s="1"/>
  <c r="AE9" i="38"/>
  <c r="BO9" i="38" s="1"/>
  <c r="AC9" i="38"/>
  <c r="AB9" i="38"/>
  <c r="BL9" i="38" s="1"/>
  <c r="K9" i="38"/>
  <c r="AO11" i="38"/>
  <c r="AN11" i="38"/>
  <c r="CD11" i="38" s="1"/>
  <c r="AJ11" i="38"/>
  <c r="AI11" i="38"/>
  <c r="CG11" i="38" s="1"/>
  <c r="AH11" i="38"/>
  <c r="CH11" i="38" s="1"/>
  <c r="AE11" i="38"/>
  <c r="BO11" i="38" s="1"/>
  <c r="AC11" i="38"/>
  <c r="AB11" i="38"/>
  <c r="BL11" i="38" s="1"/>
  <c r="K11" i="38"/>
  <c r="AO13" i="38"/>
  <c r="AN13" i="38"/>
  <c r="CD13" i="38" s="1"/>
  <c r="AJ13" i="38"/>
  <c r="AI13" i="38"/>
  <c r="CG13" i="38" s="1"/>
  <c r="AH13" i="38"/>
  <c r="CH13" i="38" s="1"/>
  <c r="AE13" i="38"/>
  <c r="BO13" i="38" s="1"/>
  <c r="AC13" i="38"/>
  <c r="AB13" i="38"/>
  <c r="BL13" i="38" s="1"/>
  <c r="K13" i="38"/>
  <c r="AO16" i="38"/>
  <c r="AN16" i="38"/>
  <c r="CD16" i="38" s="1"/>
  <c r="AJ16" i="38"/>
  <c r="AI16" i="38"/>
  <c r="CG16" i="38" s="1"/>
  <c r="AH16" i="38"/>
  <c r="CH16" i="38" s="1"/>
  <c r="AE16" i="38"/>
  <c r="BO16" i="38" s="1"/>
  <c r="AC16" i="38"/>
  <c r="AB16" i="38"/>
  <c r="BL16" i="38" s="1"/>
  <c r="K16" i="38"/>
  <c r="AO15" i="38"/>
  <c r="AN15" i="38"/>
  <c r="CD15" i="38" s="1"/>
  <c r="AJ15" i="38"/>
  <c r="AI15" i="38"/>
  <c r="CG15" i="38" s="1"/>
  <c r="AH15" i="38"/>
  <c r="CH15" i="38" s="1"/>
  <c r="AE15" i="38"/>
  <c r="BO15" i="38" s="1"/>
  <c r="AC15" i="38"/>
  <c r="AB15" i="38"/>
  <c r="BL15" i="38" s="1"/>
  <c r="K15" i="38"/>
  <c r="AO19" i="38"/>
  <c r="AN19" i="38"/>
  <c r="CD19" i="38" s="1"/>
  <c r="AJ19" i="38"/>
  <c r="AI19" i="38"/>
  <c r="CG19" i="38" s="1"/>
  <c r="AH19" i="38"/>
  <c r="CH19" i="38" s="1"/>
  <c r="AE19" i="38"/>
  <c r="BO19" i="38" s="1"/>
  <c r="AC19" i="38"/>
  <c r="AB19" i="38"/>
  <c r="BL19" i="38" s="1"/>
  <c r="K19" i="38"/>
  <c r="AO23" i="38"/>
  <c r="AN23" i="38"/>
  <c r="CD23" i="38" s="1"/>
  <c r="AJ23" i="38"/>
  <c r="AI23" i="38"/>
  <c r="CG23" i="38" s="1"/>
  <c r="AH23" i="38"/>
  <c r="CH23" i="38" s="1"/>
  <c r="AE23" i="38"/>
  <c r="BO23" i="38" s="1"/>
  <c r="AC23" i="38"/>
  <c r="AB23" i="38"/>
  <c r="BL23" i="38" s="1"/>
  <c r="K23" i="38"/>
  <c r="AO22" i="38"/>
  <c r="AN22" i="38"/>
  <c r="CD22" i="38" s="1"/>
  <c r="AJ22" i="38"/>
  <c r="AI22" i="38"/>
  <c r="CG22" i="38" s="1"/>
  <c r="AH22" i="38"/>
  <c r="CH22" i="38" s="1"/>
  <c r="AE22" i="38"/>
  <c r="BO22" i="38" s="1"/>
  <c r="AC22" i="38"/>
  <c r="AB22" i="38"/>
  <c r="BL22" i="38" s="1"/>
  <c r="K22" i="38"/>
  <c r="BA25" i="38"/>
  <c r="AZ25" i="38"/>
  <c r="AY25" i="38"/>
  <c r="AX25" i="38"/>
  <c r="AW25" i="38"/>
  <c r="AV25" i="38"/>
  <c r="AU25" i="38"/>
  <c r="AT25" i="38"/>
  <c r="AS25" i="38"/>
  <c r="AR25" i="38"/>
  <c r="AQ25" i="38"/>
  <c r="BA8" i="38"/>
  <c r="AZ8" i="38"/>
  <c r="AY8" i="38"/>
  <c r="AX8" i="38"/>
  <c r="AW8" i="38"/>
  <c r="AV8" i="38"/>
  <c r="AU8" i="38"/>
  <c r="AT8" i="38"/>
  <c r="AS8" i="38"/>
  <c r="AR8" i="38"/>
  <c r="AQ8" i="38"/>
  <c r="BA32" i="38"/>
  <c r="AZ32" i="38"/>
  <c r="AY32" i="38"/>
  <c r="AX32" i="38"/>
  <c r="AW32" i="38"/>
  <c r="AV32" i="38"/>
  <c r="AU32" i="38"/>
  <c r="AT32" i="38"/>
  <c r="AS32" i="38"/>
  <c r="AR32" i="38"/>
  <c r="AQ32" i="38"/>
  <c r="BA18" i="38"/>
  <c r="AZ18" i="38"/>
  <c r="AY18" i="38"/>
  <c r="AX18" i="38"/>
  <c r="AW18" i="38"/>
  <c r="AV18" i="38"/>
  <c r="AU18" i="38"/>
  <c r="AT18" i="38"/>
  <c r="AS18" i="38"/>
  <c r="AR18" i="38"/>
  <c r="AQ18" i="38"/>
  <c r="BA24" i="38"/>
  <c r="AZ24" i="38"/>
  <c r="AY24" i="38"/>
  <c r="AX24" i="38"/>
  <c r="AW24" i="38"/>
  <c r="AV24" i="38"/>
  <c r="AU24" i="38"/>
  <c r="AT24" i="38"/>
  <c r="AS24" i="38"/>
  <c r="AR24" i="38"/>
  <c r="AQ24" i="38"/>
  <c r="BA31" i="38"/>
  <c r="AZ31" i="38"/>
  <c r="AY31" i="38"/>
  <c r="AX31" i="38"/>
  <c r="AW31" i="38"/>
  <c r="AV31" i="38"/>
  <c r="AU31" i="38"/>
  <c r="AT31" i="38"/>
  <c r="AS31" i="38"/>
  <c r="AR31" i="38"/>
  <c r="AQ31" i="38"/>
  <c r="BA20" i="38"/>
  <c r="AZ20" i="38"/>
  <c r="AY20" i="38"/>
  <c r="AX20" i="38"/>
  <c r="AW20" i="38"/>
  <c r="AV20" i="38"/>
  <c r="AU20" i="38"/>
  <c r="AT20" i="38"/>
  <c r="AS20" i="38"/>
  <c r="AR20" i="38"/>
  <c r="AQ20" i="38"/>
  <c r="BA10" i="38"/>
  <c r="AZ10" i="38"/>
  <c r="AY10" i="38"/>
  <c r="AX10" i="38"/>
  <c r="AW10" i="38"/>
  <c r="AV10" i="38"/>
  <c r="AU10" i="38"/>
  <c r="AT10" i="38"/>
  <c r="AS10" i="38"/>
  <c r="AR10" i="38"/>
  <c r="AQ10" i="38"/>
  <c r="BA12" i="38"/>
  <c r="AZ12" i="38"/>
  <c r="AY12" i="38"/>
  <c r="AX12" i="38"/>
  <c r="AW12" i="38"/>
  <c r="AV12" i="38"/>
  <c r="AU12" i="38"/>
  <c r="AT12" i="38"/>
  <c r="AS12" i="38"/>
  <c r="AR12" i="38"/>
  <c r="AQ12" i="38"/>
  <c r="BA21" i="38"/>
  <c r="AZ21" i="38"/>
  <c r="AY21" i="38"/>
  <c r="AX21" i="38"/>
  <c r="AW21" i="38"/>
  <c r="AV21" i="38"/>
  <c r="AU21" i="38"/>
  <c r="AT21" i="38"/>
  <c r="AS21" i="38"/>
  <c r="AR21" i="38"/>
  <c r="AQ21" i="38"/>
  <c r="BA14" i="38"/>
  <c r="AZ14" i="38"/>
  <c r="AY14" i="38"/>
  <c r="AX14" i="38"/>
  <c r="AW14" i="38"/>
  <c r="AV14" i="38"/>
  <c r="AU14" i="38"/>
  <c r="AT14" i="38"/>
  <c r="AS14" i="38"/>
  <c r="AR14" i="38"/>
  <c r="AQ14" i="38"/>
  <c r="BA17" i="38"/>
  <c r="AZ17" i="38"/>
  <c r="AY17" i="38"/>
  <c r="AX17" i="38"/>
  <c r="AW17" i="38"/>
  <c r="AV17" i="38"/>
  <c r="AU17" i="38"/>
  <c r="AT17" i="38"/>
  <c r="AS17" i="38"/>
  <c r="AR17" i="38"/>
  <c r="AQ17" i="38"/>
  <c r="BA9" i="38"/>
  <c r="AZ9" i="38"/>
  <c r="AY9" i="38"/>
  <c r="AX9" i="38"/>
  <c r="AW9" i="38"/>
  <c r="AV9" i="38"/>
  <c r="AU9" i="38"/>
  <c r="AT9" i="38"/>
  <c r="AS9" i="38"/>
  <c r="AR9" i="38"/>
  <c r="AQ9" i="38"/>
  <c r="BA11" i="38"/>
  <c r="AZ11" i="38"/>
  <c r="AY11" i="38"/>
  <c r="AX11" i="38"/>
  <c r="AW11" i="38"/>
  <c r="AV11" i="38"/>
  <c r="AU11" i="38"/>
  <c r="AT11" i="38"/>
  <c r="AS11" i="38"/>
  <c r="AR11" i="38"/>
  <c r="AQ11" i="38"/>
  <c r="BA13" i="38"/>
  <c r="AZ13" i="38"/>
  <c r="AY13" i="38"/>
  <c r="AX13" i="38"/>
  <c r="AW13" i="38"/>
  <c r="AV13" i="38"/>
  <c r="AU13" i="38"/>
  <c r="AT13" i="38"/>
  <c r="AS13" i="38"/>
  <c r="AR13" i="38"/>
  <c r="AQ13" i="38"/>
  <c r="BA16" i="38"/>
  <c r="AZ16" i="38"/>
  <c r="AY16" i="38"/>
  <c r="AX16" i="38"/>
  <c r="AW16" i="38"/>
  <c r="AV16" i="38"/>
  <c r="AU16" i="38"/>
  <c r="AT16" i="38"/>
  <c r="AS16" i="38"/>
  <c r="AR16" i="38"/>
  <c r="AQ16" i="38"/>
  <c r="BA15" i="38"/>
  <c r="AZ15" i="38"/>
  <c r="AY15" i="38"/>
  <c r="AX15" i="38"/>
  <c r="AW15" i="38"/>
  <c r="AV15" i="38"/>
  <c r="AU15" i="38"/>
  <c r="AT15" i="38"/>
  <c r="AS15" i="38"/>
  <c r="AR15" i="38"/>
  <c r="AQ15" i="38"/>
  <c r="BA19" i="38"/>
  <c r="AZ19" i="38"/>
  <c r="AY19" i="38"/>
  <c r="AX19" i="38"/>
  <c r="AW19" i="38"/>
  <c r="AV19" i="38"/>
  <c r="AU19" i="38"/>
  <c r="AT19" i="38"/>
  <c r="AS19" i="38"/>
  <c r="AR19" i="38"/>
  <c r="AQ19" i="38"/>
  <c r="BA23" i="38"/>
  <c r="AZ23" i="38"/>
  <c r="AY23" i="38"/>
  <c r="AX23" i="38"/>
  <c r="AW23" i="38"/>
  <c r="AV23" i="38"/>
  <c r="AU23" i="38"/>
  <c r="AT23" i="38"/>
  <c r="AS23" i="38"/>
  <c r="AR23" i="38"/>
  <c r="AQ23" i="38"/>
  <c r="BA22" i="38"/>
  <c r="AZ22" i="38"/>
  <c r="AY22" i="38"/>
  <c r="AX22" i="38"/>
  <c r="AW22" i="38"/>
  <c r="AV22" i="38"/>
  <c r="AU22" i="38"/>
  <c r="AT22" i="38"/>
  <c r="AS22" i="38"/>
  <c r="AR22" i="38"/>
  <c r="AQ22" i="38"/>
  <c r="BQ20" i="35"/>
  <c r="BR20" i="35" s="1"/>
  <c r="BQ13" i="35"/>
  <c r="BR13" i="35" s="1"/>
  <c r="BQ17" i="35"/>
  <c r="BR17" i="35" s="1"/>
  <c r="BQ8" i="35"/>
  <c r="BR8" i="35" s="1"/>
  <c r="BQ15" i="35"/>
  <c r="BR15" i="35" s="1"/>
  <c r="BQ10" i="35"/>
  <c r="BR10" i="35" s="1"/>
  <c r="BQ16" i="35"/>
  <c r="BR16" i="35" s="1"/>
  <c r="BQ9" i="35"/>
  <c r="BR9" i="35" s="1"/>
  <c r="BQ14" i="35"/>
  <c r="BR14" i="35" s="1"/>
  <c r="BQ19" i="35"/>
  <c r="BR19" i="35" s="1"/>
  <c r="BQ11" i="35"/>
  <c r="BR11" i="35" s="1"/>
  <c r="BQ22" i="35"/>
  <c r="BR22" i="35" s="1"/>
  <c r="BQ12" i="35"/>
  <c r="BR12" i="35" s="1"/>
  <c r="BQ24" i="35"/>
  <c r="BR24" i="35" s="1"/>
  <c r="BQ23" i="35"/>
  <c r="BR23" i="35" s="1"/>
  <c r="BQ18" i="35"/>
  <c r="BR18" i="35" s="1"/>
  <c r="BQ28" i="35"/>
  <c r="BR28" i="35" s="1"/>
  <c r="BQ30" i="35"/>
  <c r="BR30" i="35" s="1"/>
  <c r="BQ31" i="35"/>
  <c r="BR31" i="35" s="1"/>
  <c r="BQ32" i="35"/>
  <c r="BR32" i="35" s="1"/>
  <c r="BQ29" i="35"/>
  <c r="BR29" i="35" s="1"/>
  <c r="BQ25" i="35"/>
  <c r="BR25" i="35" s="1"/>
  <c r="BQ26" i="35"/>
  <c r="BR26" i="35" s="1"/>
  <c r="BQ33" i="35"/>
  <c r="BR33" i="35" s="1"/>
  <c r="BQ34" i="35"/>
  <c r="BR34" i="35" s="1"/>
  <c r="BQ35" i="35"/>
  <c r="BR35" i="35" s="1"/>
  <c r="BQ36" i="35"/>
  <c r="BR36" i="35" s="1"/>
  <c r="BQ37" i="35"/>
  <c r="BR37" i="35" s="1"/>
  <c r="BQ27" i="35"/>
  <c r="BR27" i="35" s="1"/>
  <c r="BQ38" i="35"/>
  <c r="BR38" i="35" s="1"/>
  <c r="BQ39" i="35"/>
  <c r="BR39" i="35" s="1"/>
  <c r="BQ40" i="35"/>
  <c r="BR40" i="35" s="1"/>
  <c r="BS20" i="35"/>
  <c r="BT20" i="35" s="1"/>
  <c r="BS13" i="35"/>
  <c r="BT13" i="35" s="1"/>
  <c r="BS17" i="35"/>
  <c r="BT17" i="35" s="1"/>
  <c r="BS8" i="35"/>
  <c r="BT8" i="35" s="1"/>
  <c r="BS15" i="35"/>
  <c r="BT15" i="35" s="1"/>
  <c r="BS10" i="35"/>
  <c r="BT10" i="35" s="1"/>
  <c r="BS16" i="35"/>
  <c r="BT16" i="35" s="1"/>
  <c r="BS9" i="35"/>
  <c r="BT9" i="35" s="1"/>
  <c r="BS14" i="35"/>
  <c r="BT14" i="35" s="1"/>
  <c r="BS19" i="35"/>
  <c r="BT19" i="35" s="1"/>
  <c r="BS11" i="35"/>
  <c r="BT11" i="35" s="1"/>
  <c r="BS22" i="35"/>
  <c r="BT22" i="35" s="1"/>
  <c r="BS12" i="35"/>
  <c r="BT12" i="35" s="1"/>
  <c r="BS24" i="35"/>
  <c r="BT24" i="35" s="1"/>
  <c r="BS23" i="35"/>
  <c r="BT23" i="35" s="1"/>
  <c r="BS18" i="35"/>
  <c r="BT18" i="35" s="1"/>
  <c r="BS28" i="35"/>
  <c r="BT28" i="35" s="1"/>
  <c r="BS30" i="35"/>
  <c r="BT30" i="35" s="1"/>
  <c r="BS31" i="35"/>
  <c r="BT31" i="35" s="1"/>
  <c r="BS32" i="35"/>
  <c r="BT32" i="35" s="1"/>
  <c r="BS29" i="35"/>
  <c r="BT29" i="35" s="1"/>
  <c r="BS25" i="35"/>
  <c r="BT25" i="35" s="1"/>
  <c r="BS26" i="35"/>
  <c r="BT26" i="35" s="1"/>
  <c r="BS33" i="35"/>
  <c r="BT33" i="35" s="1"/>
  <c r="BS34" i="35"/>
  <c r="BT34" i="35" s="1"/>
  <c r="BS35" i="35"/>
  <c r="BT35" i="35" s="1"/>
  <c r="BS36" i="35"/>
  <c r="BT36" i="35" s="1"/>
  <c r="BS37" i="35"/>
  <c r="BT37" i="35" s="1"/>
  <c r="BS27" i="35"/>
  <c r="BT27" i="35" s="1"/>
  <c r="BS38" i="35"/>
  <c r="BT38" i="35" s="1"/>
  <c r="BS39" i="35"/>
  <c r="BT39" i="35" s="1"/>
  <c r="BS40" i="35"/>
  <c r="BT40" i="35" s="1"/>
  <c r="AQ57" i="36"/>
  <c r="AR57" i="36"/>
  <c r="AS57" i="36"/>
  <c r="AT57" i="36"/>
  <c r="AU57" i="36"/>
  <c r="AV57" i="36"/>
  <c r="AW57" i="36"/>
  <c r="AX57" i="36"/>
  <c r="BB57" i="36"/>
  <c r="BE57" i="36"/>
  <c r="BF57" i="36"/>
  <c r="BG57" i="36" s="1"/>
  <c r="BH57" i="36"/>
  <c r="BJ57" i="36"/>
  <c r="BK57" i="36"/>
  <c r="BS57" i="36"/>
  <c r="BT57" i="36" s="1"/>
  <c r="BZ57" i="36"/>
  <c r="BM57" i="36"/>
  <c r="BN57" i="36" s="1"/>
  <c r="BO57" i="36"/>
  <c r="BP57" i="36" s="1"/>
  <c r="BR57" i="36"/>
  <c r="BU57" i="36"/>
  <c r="AQ77" i="36"/>
  <c r="AR77" i="36"/>
  <c r="AS77" i="36"/>
  <c r="AT77" i="36"/>
  <c r="AU77" i="36"/>
  <c r="AV77" i="36"/>
  <c r="AW77" i="36"/>
  <c r="AX77" i="36"/>
  <c r="BE77" i="36"/>
  <c r="BF77" i="36"/>
  <c r="BG77" i="36" s="1"/>
  <c r="BH77" i="36"/>
  <c r="BJ77" i="36"/>
  <c r="BK77" i="36"/>
  <c r="BS77" i="36"/>
  <c r="BT77" i="36" s="1"/>
  <c r="BZ77" i="36"/>
  <c r="BM77" i="36"/>
  <c r="BN77" i="36" s="1"/>
  <c r="BO77" i="36"/>
  <c r="BP77" i="36" s="1"/>
  <c r="BR77" i="36"/>
  <c r="BU77" i="36"/>
  <c r="AQ78" i="36"/>
  <c r="AR78" i="36"/>
  <c r="AS78" i="36"/>
  <c r="AT78" i="36"/>
  <c r="AU78" i="36"/>
  <c r="AV78" i="36"/>
  <c r="AW78" i="36"/>
  <c r="AX78" i="36"/>
  <c r="BE78" i="36"/>
  <c r="BF78" i="36"/>
  <c r="BG78" i="36" s="1"/>
  <c r="BH78" i="36"/>
  <c r="BJ78" i="36"/>
  <c r="BK78" i="36"/>
  <c r="BL78" i="36"/>
  <c r="BS78" i="36"/>
  <c r="BT78" i="36" s="1"/>
  <c r="BZ78" i="36"/>
  <c r="BM78" i="36"/>
  <c r="BN78" i="36" s="1"/>
  <c r="BO78" i="36"/>
  <c r="BP78" i="36" s="1"/>
  <c r="BR78" i="36"/>
  <c r="BU78" i="36"/>
  <c r="AQ79" i="36"/>
  <c r="AR79" i="36"/>
  <c r="AS79" i="36"/>
  <c r="AT79" i="36"/>
  <c r="AU79" i="36"/>
  <c r="AV79" i="36"/>
  <c r="AW79" i="36"/>
  <c r="AX79" i="36"/>
  <c r="BE79" i="36"/>
  <c r="BF79" i="36"/>
  <c r="BG79" i="36" s="1"/>
  <c r="BH79" i="36"/>
  <c r="BJ79" i="36"/>
  <c r="BK79" i="36"/>
  <c r="BS79" i="36"/>
  <c r="BT79" i="36" s="1"/>
  <c r="BZ79" i="36"/>
  <c r="BM79" i="36"/>
  <c r="BN79" i="36" s="1"/>
  <c r="BO79" i="36"/>
  <c r="BP79" i="36" s="1"/>
  <c r="BR79" i="36"/>
  <c r="BU79" i="36"/>
  <c r="AQ30" i="36"/>
  <c r="AR30" i="36"/>
  <c r="AS30" i="36"/>
  <c r="AT30" i="36"/>
  <c r="AU30" i="36"/>
  <c r="AV30" i="36"/>
  <c r="AW30" i="36"/>
  <c r="AX30" i="36"/>
  <c r="BE30" i="36"/>
  <c r="BF30" i="36"/>
  <c r="BG30" i="36" s="1"/>
  <c r="BH30" i="36"/>
  <c r="BJ30" i="36"/>
  <c r="BK30" i="36"/>
  <c r="BS30" i="36"/>
  <c r="BZ30" i="36"/>
  <c r="BM30" i="36"/>
  <c r="BN30" i="36" s="1"/>
  <c r="BO30" i="36"/>
  <c r="BP30" i="36" s="1"/>
  <c r="BR30" i="36"/>
  <c r="BU30" i="36"/>
  <c r="AQ80" i="36"/>
  <c r="AR80" i="36"/>
  <c r="AS80" i="36"/>
  <c r="AT80" i="36"/>
  <c r="AU80" i="36"/>
  <c r="AV80" i="36"/>
  <c r="AW80" i="36"/>
  <c r="AX80" i="36"/>
  <c r="BE80" i="36"/>
  <c r="BF80" i="36"/>
  <c r="BG80" i="36" s="1"/>
  <c r="BH80" i="36"/>
  <c r="BJ80" i="36"/>
  <c r="BK80" i="36"/>
  <c r="BS80" i="36"/>
  <c r="BT80" i="36" s="1"/>
  <c r="BZ80" i="36"/>
  <c r="BM80" i="36"/>
  <c r="BN80" i="36" s="1"/>
  <c r="BO80" i="36"/>
  <c r="BP80" i="36" s="1"/>
  <c r="BR80" i="36"/>
  <c r="BU80" i="36"/>
  <c r="AQ71" i="36"/>
  <c r="AR71" i="36"/>
  <c r="AS71" i="36"/>
  <c r="AT71" i="36"/>
  <c r="AU71" i="36"/>
  <c r="AV71" i="36"/>
  <c r="AW71" i="36"/>
  <c r="AX71" i="36"/>
  <c r="BB71" i="36"/>
  <c r="BE71" i="36"/>
  <c r="BF71" i="36"/>
  <c r="BG71" i="36" s="1"/>
  <c r="BH71" i="36"/>
  <c r="BJ71" i="36"/>
  <c r="BK71" i="36"/>
  <c r="BS71" i="36"/>
  <c r="BT71" i="36" s="1"/>
  <c r="BZ71" i="36"/>
  <c r="BM71" i="36"/>
  <c r="BN71" i="36" s="1"/>
  <c r="BO71" i="36"/>
  <c r="BP71" i="36" s="1"/>
  <c r="BR71" i="36"/>
  <c r="BU71" i="36"/>
  <c r="AQ18" i="36"/>
  <c r="AR18" i="36"/>
  <c r="AS18" i="36"/>
  <c r="AT18" i="36"/>
  <c r="AU18" i="36"/>
  <c r="AV18" i="36"/>
  <c r="AW18" i="36"/>
  <c r="AX18" i="36"/>
  <c r="BB18" i="36"/>
  <c r="BE18" i="36"/>
  <c r="BF18" i="36"/>
  <c r="BG18" i="36" s="1"/>
  <c r="BH18" i="36"/>
  <c r="BJ18" i="36"/>
  <c r="BK18" i="36"/>
  <c r="BS18" i="36"/>
  <c r="BT18" i="36" s="1"/>
  <c r="BZ18" i="36"/>
  <c r="BM18" i="36"/>
  <c r="BN18" i="36" s="1"/>
  <c r="BO18" i="36"/>
  <c r="BP18" i="36" s="1"/>
  <c r="BR18" i="36"/>
  <c r="BU18" i="36"/>
  <c r="AQ72" i="36"/>
  <c r="AR72" i="36"/>
  <c r="AS72" i="36"/>
  <c r="AT72" i="36"/>
  <c r="AU72" i="36"/>
  <c r="AV72" i="36"/>
  <c r="AW72" i="36"/>
  <c r="AX72" i="36"/>
  <c r="BB72" i="36"/>
  <c r="BE72" i="36"/>
  <c r="BF72" i="36"/>
  <c r="BG72" i="36" s="1"/>
  <c r="BH72" i="36"/>
  <c r="BJ72" i="36"/>
  <c r="BK72" i="36"/>
  <c r="BS72" i="36"/>
  <c r="BT72" i="36" s="1"/>
  <c r="BZ72" i="36"/>
  <c r="BM72" i="36"/>
  <c r="BN72" i="36" s="1"/>
  <c r="BO72" i="36"/>
  <c r="BP72" i="36" s="1"/>
  <c r="BR72" i="36"/>
  <c r="BU72" i="36"/>
  <c r="AQ73" i="36"/>
  <c r="AR73" i="36"/>
  <c r="AS73" i="36"/>
  <c r="AT73" i="36"/>
  <c r="AU73" i="36"/>
  <c r="AV73" i="36"/>
  <c r="AW73" i="36"/>
  <c r="AX73" i="36"/>
  <c r="BB73" i="36"/>
  <c r="BE73" i="36"/>
  <c r="BF73" i="36"/>
  <c r="BG73" i="36" s="1"/>
  <c r="BH73" i="36"/>
  <c r="BJ73" i="36"/>
  <c r="BK73" i="36"/>
  <c r="BS73" i="36"/>
  <c r="BT73" i="36" s="1"/>
  <c r="BZ73" i="36"/>
  <c r="BM73" i="36"/>
  <c r="BN73" i="36" s="1"/>
  <c r="BO73" i="36"/>
  <c r="BP73" i="36" s="1"/>
  <c r="BR73" i="36"/>
  <c r="BU73" i="36"/>
  <c r="AQ29" i="36"/>
  <c r="AR29" i="36"/>
  <c r="AS29" i="36"/>
  <c r="AT29" i="36"/>
  <c r="AU29" i="36"/>
  <c r="AV29" i="36"/>
  <c r="AW29" i="36"/>
  <c r="AX29" i="36"/>
  <c r="BB29" i="36"/>
  <c r="BE29" i="36"/>
  <c r="BF29" i="36"/>
  <c r="BG29" i="36" s="1"/>
  <c r="BH29" i="36"/>
  <c r="BJ29" i="36"/>
  <c r="BK29" i="36"/>
  <c r="BS29" i="36"/>
  <c r="BT29" i="36" s="1"/>
  <c r="BZ29" i="36"/>
  <c r="BM29" i="36"/>
  <c r="BN29" i="36" s="1"/>
  <c r="BO29" i="36"/>
  <c r="BP29" i="36" s="1"/>
  <c r="BR29" i="36"/>
  <c r="BU29" i="36"/>
  <c r="AQ74" i="36"/>
  <c r="AR74" i="36"/>
  <c r="AS74" i="36"/>
  <c r="AT74" i="36"/>
  <c r="AU74" i="36"/>
  <c r="AV74" i="36"/>
  <c r="AW74" i="36"/>
  <c r="AX74" i="36"/>
  <c r="BB74" i="36"/>
  <c r="BE74" i="36"/>
  <c r="BF74" i="36"/>
  <c r="BG74" i="36" s="1"/>
  <c r="BH74" i="36"/>
  <c r="BJ74" i="36"/>
  <c r="BK74" i="36"/>
  <c r="BS74" i="36"/>
  <c r="BT74" i="36" s="1"/>
  <c r="BZ74" i="36"/>
  <c r="BM74" i="36"/>
  <c r="BN74" i="36" s="1"/>
  <c r="BO74" i="36"/>
  <c r="BP74" i="36" s="1"/>
  <c r="BR74" i="36"/>
  <c r="BU74" i="36"/>
  <c r="AQ75" i="36"/>
  <c r="AR75" i="36"/>
  <c r="AS75" i="36"/>
  <c r="AT75" i="36"/>
  <c r="AU75" i="36"/>
  <c r="AV75" i="36"/>
  <c r="AW75" i="36"/>
  <c r="AX75" i="36"/>
  <c r="BB75" i="36"/>
  <c r="BE75" i="36"/>
  <c r="BF75" i="36"/>
  <c r="BG75" i="36" s="1"/>
  <c r="BH75" i="36"/>
  <c r="BJ75" i="36"/>
  <c r="BK75" i="36"/>
  <c r="BS75" i="36"/>
  <c r="BT75" i="36" s="1"/>
  <c r="BZ75" i="36"/>
  <c r="BM75" i="36"/>
  <c r="BN75" i="36" s="1"/>
  <c r="BO75" i="36"/>
  <c r="BP75" i="36" s="1"/>
  <c r="BR75" i="36"/>
  <c r="BU75" i="36"/>
  <c r="AQ14" i="36"/>
  <c r="AR14" i="36"/>
  <c r="AS14" i="36"/>
  <c r="AT14" i="36"/>
  <c r="AU14" i="36"/>
  <c r="AV14" i="36"/>
  <c r="AW14" i="36"/>
  <c r="AX14" i="36"/>
  <c r="BC14" i="36"/>
  <c r="BB14" i="36" s="1"/>
  <c r="BE14" i="36"/>
  <c r="BF14" i="36"/>
  <c r="BG14" i="36" s="1"/>
  <c r="BH14" i="36"/>
  <c r="BJ14" i="36"/>
  <c r="BK14" i="36"/>
  <c r="BS14" i="36"/>
  <c r="BT14" i="36" s="1"/>
  <c r="BZ14" i="36"/>
  <c r="BM14" i="36"/>
  <c r="BN14" i="36" s="1"/>
  <c r="BO14" i="36"/>
  <c r="BP14" i="36" s="1"/>
  <c r="BR14" i="36"/>
  <c r="BU14" i="36"/>
  <c r="AQ76" i="36"/>
  <c r="AR76" i="36"/>
  <c r="AS76" i="36"/>
  <c r="AT76" i="36"/>
  <c r="AU76" i="36"/>
  <c r="AV76" i="36"/>
  <c r="AW76" i="36"/>
  <c r="AX76" i="36"/>
  <c r="BB76" i="36"/>
  <c r="BE76" i="36"/>
  <c r="BF76" i="36"/>
  <c r="BG76" i="36" s="1"/>
  <c r="BH76" i="36"/>
  <c r="BJ76" i="36"/>
  <c r="BK76" i="36"/>
  <c r="BS76" i="36"/>
  <c r="BT76" i="36" s="1"/>
  <c r="BZ76" i="36"/>
  <c r="BM76" i="36"/>
  <c r="BN76" i="36" s="1"/>
  <c r="BO76" i="36"/>
  <c r="BP76" i="36" s="1"/>
  <c r="BR76" i="36"/>
  <c r="BU76" i="36"/>
  <c r="AQ56" i="36"/>
  <c r="AR56" i="36"/>
  <c r="AS56" i="36"/>
  <c r="AT56" i="36"/>
  <c r="AU56" i="36"/>
  <c r="AV56" i="36"/>
  <c r="AW56" i="36"/>
  <c r="AX56" i="36"/>
  <c r="BB56" i="36"/>
  <c r="BE56" i="36"/>
  <c r="BF56" i="36"/>
  <c r="BG56" i="36" s="1"/>
  <c r="BH56" i="36"/>
  <c r="BJ56" i="36"/>
  <c r="BK56" i="36"/>
  <c r="BS56" i="36"/>
  <c r="BT56" i="36" s="1"/>
  <c r="BZ56" i="36"/>
  <c r="BM56" i="36"/>
  <c r="BN56" i="36" s="1"/>
  <c r="BO56" i="36"/>
  <c r="BP56" i="36" s="1"/>
  <c r="BR56" i="36"/>
  <c r="BU56" i="36"/>
  <c r="AQ19" i="36"/>
  <c r="AR19" i="36"/>
  <c r="AS19" i="36"/>
  <c r="AT19" i="36"/>
  <c r="AU19" i="36"/>
  <c r="AV19" i="36"/>
  <c r="AW19" i="36"/>
  <c r="AX19" i="36"/>
  <c r="BB19" i="36"/>
  <c r="BE19" i="36"/>
  <c r="BF19" i="36"/>
  <c r="BG19" i="36" s="1"/>
  <c r="BH19" i="36"/>
  <c r="BJ19" i="36"/>
  <c r="BK19" i="36"/>
  <c r="BS19" i="36"/>
  <c r="BT19" i="36" s="1"/>
  <c r="BZ19" i="36"/>
  <c r="BM19" i="36"/>
  <c r="BN19" i="36" s="1"/>
  <c r="BO19" i="36"/>
  <c r="BP19" i="36" s="1"/>
  <c r="BR19" i="36"/>
  <c r="BU19" i="36"/>
  <c r="AQ31" i="36"/>
  <c r="AR31" i="36"/>
  <c r="AS31" i="36"/>
  <c r="AT31" i="36"/>
  <c r="AU31" i="36"/>
  <c r="AV31" i="36"/>
  <c r="AW31" i="36"/>
  <c r="AX31" i="36"/>
  <c r="BC31" i="36"/>
  <c r="BB31" i="36" s="1"/>
  <c r="BE31" i="36"/>
  <c r="BF31" i="36"/>
  <c r="BG31" i="36" s="1"/>
  <c r="BH31" i="36"/>
  <c r="BJ31" i="36"/>
  <c r="BK31" i="36"/>
  <c r="BS31" i="36"/>
  <c r="BT31" i="36" s="1"/>
  <c r="BZ31" i="36"/>
  <c r="BM31" i="36"/>
  <c r="BN31" i="36" s="1"/>
  <c r="BO31" i="36"/>
  <c r="BP31" i="36" s="1"/>
  <c r="BR31" i="36"/>
  <c r="BU31" i="36"/>
  <c r="AQ13" i="36"/>
  <c r="AR13" i="36"/>
  <c r="AS13" i="36"/>
  <c r="AT13" i="36"/>
  <c r="AU13" i="36"/>
  <c r="AV13" i="36"/>
  <c r="AW13" i="36"/>
  <c r="AX13" i="36"/>
  <c r="BC13" i="36"/>
  <c r="BB13" i="36" s="1"/>
  <c r="BE13" i="36"/>
  <c r="BF13" i="36"/>
  <c r="BG13" i="36" s="1"/>
  <c r="BH13" i="36"/>
  <c r="BJ13" i="36"/>
  <c r="BK13" i="36"/>
  <c r="BS13" i="36"/>
  <c r="BT13" i="36" s="1"/>
  <c r="BZ13" i="36"/>
  <c r="BM13" i="36"/>
  <c r="BN13" i="36" s="1"/>
  <c r="BO13" i="36"/>
  <c r="BP13" i="36" s="1"/>
  <c r="BR13" i="36"/>
  <c r="BU13" i="36"/>
  <c r="AQ10" i="36"/>
  <c r="AR10" i="36"/>
  <c r="AS10" i="36"/>
  <c r="AT10" i="36"/>
  <c r="AU10" i="36"/>
  <c r="AV10" i="36"/>
  <c r="AW10" i="36"/>
  <c r="AX10" i="36"/>
  <c r="BC10" i="36"/>
  <c r="BB10" i="36" s="1"/>
  <c r="BE10" i="36"/>
  <c r="BF10" i="36"/>
  <c r="BG10" i="36" s="1"/>
  <c r="BH10" i="36"/>
  <c r="BJ10" i="36"/>
  <c r="BK10" i="36"/>
  <c r="BS10" i="36"/>
  <c r="BT10" i="36" s="1"/>
  <c r="BZ10" i="36"/>
  <c r="BM10" i="36"/>
  <c r="BN10" i="36" s="1"/>
  <c r="BO10" i="36"/>
  <c r="BP10" i="36" s="1"/>
  <c r="BR10" i="36"/>
  <c r="BU10" i="36"/>
  <c r="AQ41" i="36"/>
  <c r="AR41" i="36"/>
  <c r="AS41" i="36"/>
  <c r="AT41" i="36"/>
  <c r="AU41" i="36"/>
  <c r="AV41" i="36"/>
  <c r="AW41" i="36"/>
  <c r="AX41" i="36"/>
  <c r="BC41" i="36"/>
  <c r="BB41" i="36" s="1"/>
  <c r="BE41" i="36"/>
  <c r="BF41" i="36"/>
  <c r="BG41" i="36" s="1"/>
  <c r="BH41" i="36"/>
  <c r="BJ41" i="36"/>
  <c r="BK41" i="36"/>
  <c r="BS41" i="36"/>
  <c r="BT41" i="36" s="1"/>
  <c r="BZ41" i="36"/>
  <c r="BM41" i="36"/>
  <c r="BN41" i="36" s="1"/>
  <c r="BO41" i="36"/>
  <c r="BP41" i="36" s="1"/>
  <c r="BR41" i="36"/>
  <c r="BU41" i="36"/>
  <c r="AQ50" i="36"/>
  <c r="AR50" i="36"/>
  <c r="AS50" i="36"/>
  <c r="AT50" i="36"/>
  <c r="AU50" i="36"/>
  <c r="AV50" i="36"/>
  <c r="AW50" i="36"/>
  <c r="AX50" i="36"/>
  <c r="BC50" i="36"/>
  <c r="BB50" i="36" s="1"/>
  <c r="BE50" i="36"/>
  <c r="BF50" i="36"/>
  <c r="BG50" i="36" s="1"/>
  <c r="BH50" i="36"/>
  <c r="BJ50" i="36"/>
  <c r="BK50" i="36"/>
  <c r="BS50" i="36"/>
  <c r="BT50" i="36" s="1"/>
  <c r="BZ50" i="36"/>
  <c r="BM50" i="36"/>
  <c r="BN50" i="36" s="1"/>
  <c r="BO50" i="36"/>
  <c r="BP50" i="36" s="1"/>
  <c r="BR50" i="36"/>
  <c r="BU50" i="36"/>
  <c r="AQ44" i="36"/>
  <c r="AR44" i="36"/>
  <c r="AS44" i="36"/>
  <c r="AT44" i="36"/>
  <c r="AU44" i="36"/>
  <c r="AV44" i="36"/>
  <c r="AW44" i="36"/>
  <c r="AX44" i="36"/>
  <c r="BC44" i="36"/>
  <c r="BB44" i="36" s="1"/>
  <c r="BE44" i="36"/>
  <c r="BF44" i="36"/>
  <c r="BG44" i="36" s="1"/>
  <c r="BH44" i="36"/>
  <c r="BJ44" i="36"/>
  <c r="BK44" i="36"/>
  <c r="BS44" i="36"/>
  <c r="BT44" i="36" s="1"/>
  <c r="BZ44" i="36"/>
  <c r="BM44" i="36"/>
  <c r="BN44" i="36" s="1"/>
  <c r="BO44" i="36"/>
  <c r="BP44" i="36" s="1"/>
  <c r="BR44" i="36"/>
  <c r="BU44" i="36"/>
  <c r="AQ40" i="36"/>
  <c r="AR40" i="36"/>
  <c r="AS40" i="36"/>
  <c r="AT40" i="36"/>
  <c r="AU40" i="36"/>
  <c r="AV40" i="36"/>
  <c r="AW40" i="36"/>
  <c r="AX40" i="36"/>
  <c r="BC40" i="36"/>
  <c r="BB40" i="36" s="1"/>
  <c r="BE40" i="36"/>
  <c r="BF40" i="36"/>
  <c r="BG40" i="36" s="1"/>
  <c r="BH40" i="36"/>
  <c r="BJ40" i="36"/>
  <c r="BK40" i="36"/>
  <c r="BS40" i="36"/>
  <c r="BT40" i="36" s="1"/>
  <c r="BZ40" i="36"/>
  <c r="BM40" i="36"/>
  <c r="BN40" i="36" s="1"/>
  <c r="BO40" i="36"/>
  <c r="BP40" i="36" s="1"/>
  <c r="BR40" i="36"/>
  <c r="BU40" i="36"/>
  <c r="AQ43" i="36"/>
  <c r="AR43" i="36"/>
  <c r="AS43" i="36"/>
  <c r="AT43" i="36"/>
  <c r="AU43" i="36"/>
  <c r="AV43" i="36"/>
  <c r="AW43" i="36"/>
  <c r="AX43" i="36"/>
  <c r="BC43" i="36"/>
  <c r="BB43" i="36" s="1"/>
  <c r="BE43" i="36"/>
  <c r="BF43" i="36"/>
  <c r="BH43" i="36"/>
  <c r="BJ43" i="36"/>
  <c r="BK43" i="36"/>
  <c r="BS43" i="36"/>
  <c r="BT43" i="36" s="1"/>
  <c r="BZ43" i="36"/>
  <c r="BM43" i="36"/>
  <c r="BN43" i="36" s="1"/>
  <c r="BO43" i="36"/>
  <c r="BP43" i="36" s="1"/>
  <c r="BR43" i="36"/>
  <c r="BU43" i="36"/>
  <c r="AQ17" i="36"/>
  <c r="AR17" i="36"/>
  <c r="AS17" i="36"/>
  <c r="AT17" i="36"/>
  <c r="AU17" i="36"/>
  <c r="AV17" i="36"/>
  <c r="AW17" i="36"/>
  <c r="AX17" i="36"/>
  <c r="BB17" i="36"/>
  <c r="BE17" i="36"/>
  <c r="BF17" i="36"/>
  <c r="BG17" i="36" s="1"/>
  <c r="BH17" i="36"/>
  <c r="BJ17" i="36"/>
  <c r="BK17" i="36"/>
  <c r="BS17" i="36"/>
  <c r="BT17" i="36" s="1"/>
  <c r="BZ17" i="36"/>
  <c r="BM17" i="36"/>
  <c r="BN17" i="36" s="1"/>
  <c r="BO17" i="36"/>
  <c r="BP17" i="36" s="1"/>
  <c r="BR17" i="36"/>
  <c r="BU17" i="36"/>
  <c r="AQ70" i="36"/>
  <c r="AR70" i="36"/>
  <c r="AS70" i="36"/>
  <c r="AT70" i="36"/>
  <c r="AU70" i="36"/>
  <c r="AV70" i="36"/>
  <c r="AW70" i="36"/>
  <c r="AX70" i="36"/>
  <c r="BB70" i="36"/>
  <c r="BE70" i="36"/>
  <c r="BF70" i="36"/>
  <c r="BH70" i="36"/>
  <c r="BJ70" i="36"/>
  <c r="BK70" i="36"/>
  <c r="BS70" i="36"/>
  <c r="BT70" i="36" s="1"/>
  <c r="BZ70" i="36"/>
  <c r="BM70" i="36"/>
  <c r="BN70" i="36" s="1"/>
  <c r="BO70" i="36"/>
  <c r="BP70" i="36" s="1"/>
  <c r="BR70" i="36"/>
  <c r="BU70" i="36"/>
  <c r="AQ27" i="36"/>
  <c r="AR27" i="36"/>
  <c r="AS27" i="36"/>
  <c r="AT27" i="36"/>
  <c r="AU27" i="36"/>
  <c r="AV27" i="36"/>
  <c r="AW27" i="36"/>
  <c r="AX27" i="36"/>
  <c r="BB27" i="36"/>
  <c r="BE27" i="36"/>
  <c r="BF27" i="36"/>
  <c r="BG27" i="36" s="1"/>
  <c r="BH27" i="36"/>
  <c r="BJ27" i="36"/>
  <c r="BK27" i="36"/>
  <c r="BS27" i="36"/>
  <c r="BT27" i="36" s="1"/>
  <c r="BZ27" i="36"/>
  <c r="BM27" i="36"/>
  <c r="BN27" i="36" s="1"/>
  <c r="BO27" i="36"/>
  <c r="BP27" i="36" s="1"/>
  <c r="BR27" i="36"/>
  <c r="BU27" i="36"/>
  <c r="AQ12" i="36"/>
  <c r="AR12" i="36"/>
  <c r="AS12" i="36"/>
  <c r="AT12" i="36"/>
  <c r="AU12" i="36"/>
  <c r="AV12" i="36"/>
  <c r="AW12" i="36"/>
  <c r="AX12" i="36"/>
  <c r="BC12" i="36"/>
  <c r="BB12" i="36" s="1"/>
  <c r="BE12" i="36"/>
  <c r="BF12" i="36"/>
  <c r="BG12" i="36" s="1"/>
  <c r="BH12" i="36"/>
  <c r="BJ12" i="36"/>
  <c r="BK12" i="36"/>
  <c r="BS12" i="36"/>
  <c r="BT12" i="36" s="1"/>
  <c r="BZ12" i="36"/>
  <c r="BM12" i="36"/>
  <c r="BN12" i="36" s="1"/>
  <c r="BO12" i="36"/>
  <c r="BP12" i="36" s="1"/>
  <c r="BR12" i="36"/>
  <c r="BU12" i="36"/>
  <c r="AQ28" i="36"/>
  <c r="AR28" i="36"/>
  <c r="AS28" i="36"/>
  <c r="AT28" i="36"/>
  <c r="AU28" i="36"/>
  <c r="AV28" i="36"/>
  <c r="AW28" i="36"/>
  <c r="AX28" i="36"/>
  <c r="BB28" i="36"/>
  <c r="BE28" i="36"/>
  <c r="BF28" i="36"/>
  <c r="BG28" i="36" s="1"/>
  <c r="BH28" i="36"/>
  <c r="BJ28" i="36"/>
  <c r="BK28" i="36"/>
  <c r="BS28" i="36"/>
  <c r="BT28" i="36" s="1"/>
  <c r="BZ28" i="36"/>
  <c r="BM28" i="36"/>
  <c r="BN28" i="36" s="1"/>
  <c r="BO28" i="36"/>
  <c r="BP28" i="36" s="1"/>
  <c r="BR28" i="36"/>
  <c r="BU28" i="36"/>
  <c r="AQ55" i="36"/>
  <c r="AR55" i="36"/>
  <c r="AS55" i="36"/>
  <c r="AT55" i="36"/>
  <c r="AU55" i="36"/>
  <c r="AV55" i="36"/>
  <c r="AW55" i="36"/>
  <c r="AX55" i="36"/>
  <c r="BB55" i="36"/>
  <c r="BE55" i="36"/>
  <c r="BF55" i="36"/>
  <c r="BG55" i="36" s="1"/>
  <c r="BH55" i="36"/>
  <c r="BJ55" i="36"/>
  <c r="BK55" i="36"/>
  <c r="BS55" i="36"/>
  <c r="BT55" i="36" s="1"/>
  <c r="BZ55" i="36"/>
  <c r="BM55" i="36"/>
  <c r="BN55" i="36" s="1"/>
  <c r="BO55" i="36"/>
  <c r="BP55" i="36" s="1"/>
  <c r="BR55" i="36"/>
  <c r="BU55" i="36"/>
  <c r="AQ22" i="36"/>
  <c r="AR22" i="36"/>
  <c r="AS22" i="36"/>
  <c r="AT22" i="36"/>
  <c r="AU22" i="36"/>
  <c r="AV22" i="36"/>
  <c r="AW22" i="36"/>
  <c r="AX22" i="36"/>
  <c r="BB22" i="36"/>
  <c r="BE22" i="36"/>
  <c r="BF22" i="36"/>
  <c r="BG22" i="36" s="1"/>
  <c r="BH22" i="36"/>
  <c r="BJ22" i="36"/>
  <c r="BK22" i="36"/>
  <c r="BS22" i="36"/>
  <c r="BT22" i="36" s="1"/>
  <c r="BZ22" i="36"/>
  <c r="BM22" i="36"/>
  <c r="BN22" i="36" s="1"/>
  <c r="BO22" i="36"/>
  <c r="BP22" i="36" s="1"/>
  <c r="BR22" i="36"/>
  <c r="BU22" i="36"/>
  <c r="AQ58" i="36"/>
  <c r="AR58" i="36"/>
  <c r="AS58" i="36"/>
  <c r="AT58" i="36"/>
  <c r="AU58" i="36"/>
  <c r="AV58" i="36"/>
  <c r="AW58" i="36"/>
  <c r="AX58" i="36"/>
  <c r="BB58" i="36"/>
  <c r="BE58" i="36"/>
  <c r="BF58" i="36"/>
  <c r="BG58" i="36" s="1"/>
  <c r="BH58" i="36"/>
  <c r="BJ58" i="36"/>
  <c r="BK58" i="36"/>
  <c r="BS58" i="36"/>
  <c r="BT58" i="36" s="1"/>
  <c r="BZ58" i="36"/>
  <c r="BM58" i="36"/>
  <c r="BN58" i="36" s="1"/>
  <c r="BO58" i="36"/>
  <c r="BP58" i="36" s="1"/>
  <c r="BR58" i="36"/>
  <c r="BU58" i="36"/>
  <c r="AQ23" i="36"/>
  <c r="AR23" i="36"/>
  <c r="AS23" i="36"/>
  <c r="AT23" i="36"/>
  <c r="AU23" i="36"/>
  <c r="AV23" i="36"/>
  <c r="AW23" i="36"/>
  <c r="AX23" i="36"/>
  <c r="BB23" i="36"/>
  <c r="BE23" i="36"/>
  <c r="BF23" i="36"/>
  <c r="BG23" i="36" s="1"/>
  <c r="BH23" i="36"/>
  <c r="BJ23" i="36"/>
  <c r="BK23" i="36"/>
  <c r="BS23" i="36"/>
  <c r="BT23" i="36" s="1"/>
  <c r="BZ23" i="36"/>
  <c r="BM23" i="36"/>
  <c r="BN23" i="36" s="1"/>
  <c r="BO23" i="36"/>
  <c r="BP23" i="36" s="1"/>
  <c r="BR23" i="36"/>
  <c r="BU23" i="36"/>
  <c r="AQ24" i="36"/>
  <c r="AR24" i="36"/>
  <c r="AS24" i="36"/>
  <c r="AT24" i="36"/>
  <c r="AU24" i="36"/>
  <c r="AV24" i="36"/>
  <c r="AW24" i="36"/>
  <c r="AX24" i="36"/>
  <c r="BB24" i="36"/>
  <c r="BE24" i="36"/>
  <c r="BF24" i="36"/>
  <c r="BG24" i="36" s="1"/>
  <c r="BH24" i="36"/>
  <c r="BJ24" i="36"/>
  <c r="BK24" i="36"/>
  <c r="BS24" i="36"/>
  <c r="BT24" i="36" s="1"/>
  <c r="BZ24" i="36"/>
  <c r="BM24" i="36"/>
  <c r="BN24" i="36" s="1"/>
  <c r="BO24" i="36"/>
  <c r="BP24" i="36" s="1"/>
  <c r="BR24" i="36"/>
  <c r="BU24" i="36"/>
  <c r="AQ63" i="36"/>
  <c r="AR63" i="36"/>
  <c r="AS63" i="36"/>
  <c r="AT63" i="36"/>
  <c r="AU63" i="36"/>
  <c r="AV63" i="36"/>
  <c r="AW63" i="36"/>
  <c r="AX63" i="36"/>
  <c r="BB63" i="36"/>
  <c r="BE63" i="36"/>
  <c r="BF63" i="36"/>
  <c r="BH63" i="36"/>
  <c r="BJ63" i="36"/>
  <c r="BK63" i="36"/>
  <c r="BS63" i="36"/>
  <c r="BT63" i="36" s="1"/>
  <c r="BZ63" i="36"/>
  <c r="BM63" i="36"/>
  <c r="BN63" i="36" s="1"/>
  <c r="BO63" i="36"/>
  <c r="BP63" i="36" s="1"/>
  <c r="BR63" i="36"/>
  <c r="BU63" i="36"/>
  <c r="AQ33" i="36"/>
  <c r="AR33" i="36"/>
  <c r="AS33" i="36"/>
  <c r="AT33" i="36"/>
  <c r="AU33" i="36"/>
  <c r="AV33" i="36"/>
  <c r="AW33" i="36"/>
  <c r="AX33" i="36"/>
  <c r="BC33" i="36"/>
  <c r="BB33" i="36" s="1"/>
  <c r="BE33" i="36"/>
  <c r="BF33" i="36"/>
  <c r="BG33" i="36" s="1"/>
  <c r="BH33" i="36"/>
  <c r="BJ33" i="36"/>
  <c r="BK33" i="36"/>
  <c r="BS33" i="36"/>
  <c r="BT33" i="36" s="1"/>
  <c r="BZ33" i="36"/>
  <c r="BM33" i="36"/>
  <c r="BN33" i="36" s="1"/>
  <c r="BO33" i="36"/>
  <c r="BP33" i="36" s="1"/>
  <c r="BR33" i="36"/>
  <c r="BU33" i="36"/>
  <c r="AQ36" i="36"/>
  <c r="AR36" i="36"/>
  <c r="AS36" i="36"/>
  <c r="AT36" i="36"/>
  <c r="AU36" i="36"/>
  <c r="AV36" i="36"/>
  <c r="AW36" i="36"/>
  <c r="AX36" i="36"/>
  <c r="BC36" i="36"/>
  <c r="BB36" i="36" s="1"/>
  <c r="BE36" i="36"/>
  <c r="BF36" i="36"/>
  <c r="BG36" i="36" s="1"/>
  <c r="BH36" i="36"/>
  <c r="BJ36" i="36"/>
  <c r="BK36" i="36"/>
  <c r="BS36" i="36"/>
  <c r="BT36" i="36" s="1"/>
  <c r="BZ36" i="36"/>
  <c r="BM36" i="36"/>
  <c r="BN36" i="36" s="1"/>
  <c r="BO36" i="36"/>
  <c r="BP36" i="36" s="1"/>
  <c r="BR36" i="36"/>
  <c r="BU36" i="36"/>
  <c r="AQ51" i="36"/>
  <c r="AR51" i="36"/>
  <c r="AS51" i="36"/>
  <c r="AT51" i="36"/>
  <c r="AU51" i="36"/>
  <c r="AV51" i="36"/>
  <c r="AW51" i="36"/>
  <c r="AX51" i="36"/>
  <c r="BB51" i="36"/>
  <c r="BE51" i="36"/>
  <c r="BF51" i="36"/>
  <c r="BG51" i="36" s="1"/>
  <c r="BH51" i="36"/>
  <c r="BJ51" i="36"/>
  <c r="BK51" i="36"/>
  <c r="BS51" i="36"/>
  <c r="BT51" i="36" s="1"/>
  <c r="BZ51" i="36"/>
  <c r="BM51" i="36"/>
  <c r="BN51" i="36" s="1"/>
  <c r="BO51" i="36"/>
  <c r="BP51" i="36" s="1"/>
  <c r="BR51" i="36"/>
  <c r="BU51" i="36"/>
  <c r="AQ59" i="36"/>
  <c r="AR59" i="36"/>
  <c r="AS59" i="36"/>
  <c r="AT59" i="36"/>
  <c r="AU59" i="36"/>
  <c r="AV59" i="36"/>
  <c r="AW59" i="36"/>
  <c r="AX59" i="36"/>
  <c r="BB59" i="36"/>
  <c r="BE59" i="36"/>
  <c r="BF59" i="36"/>
  <c r="BG59" i="36" s="1"/>
  <c r="BH59" i="36"/>
  <c r="BJ59" i="36"/>
  <c r="BK59" i="36"/>
  <c r="BS59" i="36"/>
  <c r="BT59" i="36" s="1"/>
  <c r="BZ59" i="36"/>
  <c r="BM59" i="36"/>
  <c r="BN59" i="36" s="1"/>
  <c r="BO59" i="36"/>
  <c r="BP59" i="36" s="1"/>
  <c r="BR59" i="36"/>
  <c r="BU59" i="36"/>
  <c r="AQ34" i="36"/>
  <c r="AR34" i="36"/>
  <c r="AS34" i="36"/>
  <c r="AT34" i="36"/>
  <c r="AU34" i="36"/>
  <c r="AV34" i="36"/>
  <c r="AW34" i="36"/>
  <c r="AX34" i="36"/>
  <c r="BC34" i="36"/>
  <c r="BB34" i="36" s="1"/>
  <c r="BE34" i="36"/>
  <c r="BF34" i="36"/>
  <c r="BG34" i="36" s="1"/>
  <c r="BH34" i="36"/>
  <c r="BJ34" i="36"/>
  <c r="BK34" i="36"/>
  <c r="BS34" i="36"/>
  <c r="BT34" i="36" s="1"/>
  <c r="BZ34" i="36"/>
  <c r="BM34" i="36"/>
  <c r="BN34" i="36" s="1"/>
  <c r="BO34" i="36"/>
  <c r="BP34" i="36" s="1"/>
  <c r="BR34" i="36"/>
  <c r="BU34" i="36"/>
  <c r="AQ64" i="36"/>
  <c r="AR64" i="36"/>
  <c r="AS64" i="36"/>
  <c r="AT64" i="36"/>
  <c r="AU64" i="36"/>
  <c r="AV64" i="36"/>
  <c r="AW64" i="36"/>
  <c r="AX64" i="36"/>
  <c r="BB64" i="36"/>
  <c r="BE64" i="36"/>
  <c r="BF64" i="36"/>
  <c r="BG64" i="36" s="1"/>
  <c r="BH64" i="36"/>
  <c r="BJ64" i="36"/>
  <c r="BK64" i="36"/>
  <c r="BS64" i="36"/>
  <c r="BT64" i="36" s="1"/>
  <c r="BZ64" i="36"/>
  <c r="BM64" i="36"/>
  <c r="BN64" i="36" s="1"/>
  <c r="BO64" i="36"/>
  <c r="BP64" i="36" s="1"/>
  <c r="BR64" i="36"/>
  <c r="BU64" i="36"/>
  <c r="AQ25" i="36"/>
  <c r="AR25" i="36"/>
  <c r="AS25" i="36"/>
  <c r="AT25" i="36"/>
  <c r="AU25" i="36"/>
  <c r="AV25" i="36"/>
  <c r="AW25" i="36"/>
  <c r="AX25" i="36"/>
  <c r="BB25" i="36"/>
  <c r="BE25" i="36"/>
  <c r="BF25" i="36"/>
  <c r="BG25" i="36" s="1"/>
  <c r="BH25" i="36"/>
  <c r="BJ25" i="36"/>
  <c r="BK25" i="36"/>
  <c r="BS25" i="36"/>
  <c r="BT25" i="36" s="1"/>
  <c r="BZ25" i="36"/>
  <c r="BM25" i="36"/>
  <c r="BN25" i="36" s="1"/>
  <c r="BO25" i="36"/>
  <c r="BP25" i="36" s="1"/>
  <c r="BR25" i="36"/>
  <c r="BU25" i="36"/>
  <c r="AQ26" i="36"/>
  <c r="AR26" i="36"/>
  <c r="AS26" i="36"/>
  <c r="AT26" i="36"/>
  <c r="AU26" i="36"/>
  <c r="AV26" i="36"/>
  <c r="AW26" i="36"/>
  <c r="AX26" i="36"/>
  <c r="BB26" i="36"/>
  <c r="BE26" i="36"/>
  <c r="BF26" i="36"/>
  <c r="BG26" i="36" s="1"/>
  <c r="BH26" i="36"/>
  <c r="BJ26" i="36"/>
  <c r="BK26" i="36"/>
  <c r="BS26" i="36"/>
  <c r="BT26" i="36" s="1"/>
  <c r="BZ26" i="36"/>
  <c r="BM26" i="36"/>
  <c r="BN26" i="36" s="1"/>
  <c r="BO26" i="36"/>
  <c r="BP26" i="36" s="1"/>
  <c r="BR26" i="36"/>
  <c r="BU26" i="36"/>
  <c r="AQ46" i="36"/>
  <c r="AR46" i="36"/>
  <c r="AS46" i="36"/>
  <c r="AT46" i="36"/>
  <c r="AU46" i="36"/>
  <c r="AV46" i="36"/>
  <c r="AW46" i="36"/>
  <c r="AX46" i="36"/>
  <c r="BC46" i="36"/>
  <c r="BB46" i="36" s="1"/>
  <c r="BE46" i="36"/>
  <c r="BF46" i="36"/>
  <c r="BG46" i="36" s="1"/>
  <c r="BH46" i="36"/>
  <c r="BJ46" i="36"/>
  <c r="BK46" i="36"/>
  <c r="BS46" i="36"/>
  <c r="BT46" i="36" s="1"/>
  <c r="BZ46" i="36"/>
  <c r="BM46" i="36"/>
  <c r="BN46" i="36" s="1"/>
  <c r="BO46" i="36"/>
  <c r="BP46" i="36" s="1"/>
  <c r="BR46" i="36"/>
  <c r="BU46" i="36"/>
  <c r="AQ47" i="36"/>
  <c r="AR47" i="36"/>
  <c r="AS47" i="36"/>
  <c r="AT47" i="36"/>
  <c r="AU47" i="36"/>
  <c r="AV47" i="36"/>
  <c r="AW47" i="36"/>
  <c r="AX47" i="36"/>
  <c r="BC47" i="36"/>
  <c r="BB47" i="36" s="1"/>
  <c r="BE47" i="36"/>
  <c r="BF47" i="36"/>
  <c r="BG47" i="36" s="1"/>
  <c r="BH47" i="36"/>
  <c r="BJ47" i="36"/>
  <c r="BK47" i="36"/>
  <c r="BS47" i="36"/>
  <c r="BT47" i="36" s="1"/>
  <c r="BZ47" i="36"/>
  <c r="BM47" i="36"/>
  <c r="BN47" i="36" s="1"/>
  <c r="BO47" i="36"/>
  <c r="BP47" i="36" s="1"/>
  <c r="BR47" i="36"/>
  <c r="BU47" i="36"/>
  <c r="AQ61" i="36"/>
  <c r="AR61" i="36"/>
  <c r="AS61" i="36"/>
  <c r="AT61" i="36"/>
  <c r="AU61" i="36"/>
  <c r="AV61" i="36"/>
  <c r="AW61" i="36"/>
  <c r="AX61" i="36"/>
  <c r="BB61" i="36"/>
  <c r="BE61" i="36"/>
  <c r="BF61" i="36"/>
  <c r="BG61" i="36" s="1"/>
  <c r="BH61" i="36"/>
  <c r="BJ61" i="36"/>
  <c r="BK61" i="36"/>
  <c r="BS61" i="36"/>
  <c r="BT61" i="36" s="1"/>
  <c r="BZ61" i="36"/>
  <c r="BM61" i="36"/>
  <c r="BN61" i="36" s="1"/>
  <c r="BO61" i="36"/>
  <c r="BP61" i="36" s="1"/>
  <c r="BR61" i="36"/>
  <c r="BU61" i="36"/>
  <c r="AQ60" i="36"/>
  <c r="AR60" i="36"/>
  <c r="AS60" i="36"/>
  <c r="AT60" i="36"/>
  <c r="AU60" i="36"/>
  <c r="AV60" i="36"/>
  <c r="AW60" i="36"/>
  <c r="AX60" i="36"/>
  <c r="BB60" i="36"/>
  <c r="BE60" i="36"/>
  <c r="BF60" i="36"/>
  <c r="BG60" i="36" s="1"/>
  <c r="BH60" i="36"/>
  <c r="BJ60" i="36"/>
  <c r="BK60" i="36"/>
  <c r="BS60" i="36"/>
  <c r="BT60" i="36" s="1"/>
  <c r="BZ60" i="36"/>
  <c r="BM60" i="36"/>
  <c r="BN60" i="36" s="1"/>
  <c r="BO60" i="36"/>
  <c r="BP60" i="36" s="1"/>
  <c r="BR60" i="36"/>
  <c r="BU60" i="36"/>
  <c r="AQ65" i="36"/>
  <c r="AR65" i="36"/>
  <c r="AS65" i="36"/>
  <c r="AT65" i="36"/>
  <c r="AU65" i="36"/>
  <c r="AV65" i="36"/>
  <c r="AW65" i="36"/>
  <c r="AX65" i="36"/>
  <c r="BB65" i="36"/>
  <c r="BE65" i="36"/>
  <c r="BF65" i="36"/>
  <c r="BG65" i="36" s="1"/>
  <c r="BH65" i="36"/>
  <c r="BJ65" i="36"/>
  <c r="BK65" i="36"/>
  <c r="BS65" i="36"/>
  <c r="BT65" i="36" s="1"/>
  <c r="BZ65" i="36"/>
  <c r="BM65" i="36"/>
  <c r="BN65" i="36" s="1"/>
  <c r="BO65" i="36"/>
  <c r="BP65" i="36" s="1"/>
  <c r="BR65" i="36"/>
  <c r="BU65" i="36"/>
  <c r="AQ66" i="36"/>
  <c r="AR66" i="36"/>
  <c r="AS66" i="36"/>
  <c r="AT66" i="36"/>
  <c r="AU66" i="36"/>
  <c r="AV66" i="36"/>
  <c r="AW66" i="36"/>
  <c r="AX66" i="36"/>
  <c r="BB66" i="36"/>
  <c r="BE66" i="36"/>
  <c r="BF66" i="36"/>
  <c r="BG66" i="36" s="1"/>
  <c r="BH66" i="36"/>
  <c r="BJ66" i="36"/>
  <c r="BK66" i="36"/>
  <c r="BS66" i="36"/>
  <c r="BT66" i="36" s="1"/>
  <c r="BZ66" i="36"/>
  <c r="BM66" i="36"/>
  <c r="BN66" i="36" s="1"/>
  <c r="BO66" i="36"/>
  <c r="BP66" i="36" s="1"/>
  <c r="BR66" i="36"/>
  <c r="BU66" i="36"/>
  <c r="AQ52" i="36"/>
  <c r="AR52" i="36"/>
  <c r="AS52" i="36"/>
  <c r="AT52" i="36"/>
  <c r="AU52" i="36"/>
  <c r="AV52" i="36"/>
  <c r="AW52" i="36"/>
  <c r="AX52" i="36"/>
  <c r="BB52" i="36"/>
  <c r="BE52" i="36"/>
  <c r="BF52" i="36"/>
  <c r="BG52" i="36" s="1"/>
  <c r="BH52" i="36"/>
  <c r="BJ52" i="36"/>
  <c r="BK52" i="36"/>
  <c r="BS52" i="36"/>
  <c r="BT52" i="36" s="1"/>
  <c r="BZ52" i="36"/>
  <c r="BM52" i="36"/>
  <c r="BN52" i="36" s="1"/>
  <c r="BO52" i="36"/>
  <c r="BP52" i="36" s="1"/>
  <c r="BR52" i="36"/>
  <c r="BU52" i="36"/>
  <c r="AQ62" i="36"/>
  <c r="AR62" i="36"/>
  <c r="AS62" i="36"/>
  <c r="AT62" i="36"/>
  <c r="AU62" i="36"/>
  <c r="AV62" i="36"/>
  <c r="AW62" i="36"/>
  <c r="AX62" i="36"/>
  <c r="BB62" i="36"/>
  <c r="BE62" i="36"/>
  <c r="BF62" i="36"/>
  <c r="BH62" i="36"/>
  <c r="BJ62" i="36"/>
  <c r="BK62" i="36"/>
  <c r="BS62" i="36"/>
  <c r="BT62" i="36" s="1"/>
  <c r="BZ62" i="36"/>
  <c r="BM62" i="36"/>
  <c r="BN62" i="36" s="1"/>
  <c r="BO62" i="36"/>
  <c r="BP62" i="36" s="1"/>
  <c r="BR62" i="36"/>
  <c r="BU62" i="36"/>
  <c r="AQ67" i="36"/>
  <c r="AR67" i="36"/>
  <c r="AS67" i="36"/>
  <c r="AT67" i="36"/>
  <c r="AU67" i="36"/>
  <c r="AV67" i="36"/>
  <c r="AW67" i="36"/>
  <c r="AX67" i="36"/>
  <c r="BB67" i="36"/>
  <c r="BE67" i="36"/>
  <c r="BF67" i="36"/>
  <c r="BG67" i="36" s="1"/>
  <c r="BH67" i="36"/>
  <c r="BJ67" i="36"/>
  <c r="BK67" i="36"/>
  <c r="BS67" i="36"/>
  <c r="BT67" i="36" s="1"/>
  <c r="BZ67" i="36"/>
  <c r="BM67" i="36"/>
  <c r="BN67" i="36" s="1"/>
  <c r="BO67" i="36"/>
  <c r="BP67" i="36" s="1"/>
  <c r="BR67" i="36"/>
  <c r="BU67" i="36"/>
  <c r="AQ68" i="36"/>
  <c r="AR68" i="36"/>
  <c r="AS68" i="36"/>
  <c r="AT68" i="36"/>
  <c r="AU68" i="36"/>
  <c r="AV68" i="36"/>
  <c r="AW68" i="36"/>
  <c r="AX68" i="36"/>
  <c r="BB68" i="36"/>
  <c r="BE68" i="36"/>
  <c r="BF68" i="36"/>
  <c r="BG68" i="36" s="1"/>
  <c r="BH68" i="36"/>
  <c r="BJ68" i="36"/>
  <c r="BK68" i="36"/>
  <c r="BS68" i="36"/>
  <c r="BT68" i="36" s="1"/>
  <c r="BZ68" i="36"/>
  <c r="BM68" i="36"/>
  <c r="BN68" i="36" s="1"/>
  <c r="BO68" i="36"/>
  <c r="BP68" i="36" s="1"/>
  <c r="BR68" i="36"/>
  <c r="BU68" i="36"/>
  <c r="AQ38" i="36"/>
  <c r="AR38" i="36"/>
  <c r="AS38" i="36"/>
  <c r="AT38" i="36"/>
  <c r="AU38" i="36"/>
  <c r="AV38" i="36"/>
  <c r="AW38" i="36"/>
  <c r="AX38" i="36"/>
  <c r="BC38" i="36"/>
  <c r="BB38" i="36" s="1"/>
  <c r="BE38" i="36"/>
  <c r="BF38" i="36"/>
  <c r="BG38" i="36" s="1"/>
  <c r="BH38" i="36"/>
  <c r="BJ38" i="36"/>
  <c r="BK38" i="36"/>
  <c r="BS38" i="36"/>
  <c r="BT38" i="36" s="1"/>
  <c r="BZ38" i="36"/>
  <c r="BM38" i="36"/>
  <c r="BN38" i="36" s="1"/>
  <c r="BO38" i="36"/>
  <c r="BP38" i="36" s="1"/>
  <c r="BR38" i="36"/>
  <c r="BU38" i="36"/>
  <c r="AQ39" i="36"/>
  <c r="AR39" i="36"/>
  <c r="AS39" i="36"/>
  <c r="AT39" i="36"/>
  <c r="AU39" i="36"/>
  <c r="AV39" i="36"/>
  <c r="AW39" i="36"/>
  <c r="AX39" i="36"/>
  <c r="BC39" i="36"/>
  <c r="BB39" i="36" s="1"/>
  <c r="BE39" i="36"/>
  <c r="BF39" i="36"/>
  <c r="BG39" i="36" s="1"/>
  <c r="BH39" i="36"/>
  <c r="BJ39" i="36"/>
  <c r="BK39" i="36"/>
  <c r="BS39" i="36"/>
  <c r="BT39" i="36" s="1"/>
  <c r="BZ39" i="36"/>
  <c r="BM39" i="36"/>
  <c r="BN39" i="36" s="1"/>
  <c r="BO39" i="36"/>
  <c r="BP39" i="36" s="1"/>
  <c r="BR39" i="36"/>
  <c r="BU39" i="36"/>
  <c r="AQ53" i="36"/>
  <c r="AR53" i="36"/>
  <c r="AS53" i="36"/>
  <c r="AT53" i="36"/>
  <c r="AU53" i="36"/>
  <c r="AV53" i="36"/>
  <c r="AW53" i="36"/>
  <c r="AX53" i="36"/>
  <c r="BB53" i="36"/>
  <c r="BE53" i="36"/>
  <c r="BF53" i="36"/>
  <c r="BG53" i="36" s="1"/>
  <c r="BH53" i="36"/>
  <c r="BJ53" i="36"/>
  <c r="BK53" i="36"/>
  <c r="BS53" i="36"/>
  <c r="BT53" i="36" s="1"/>
  <c r="BZ53" i="36"/>
  <c r="BM53" i="36"/>
  <c r="BN53" i="36" s="1"/>
  <c r="BO53" i="36"/>
  <c r="BP53" i="36" s="1"/>
  <c r="BR53" i="36"/>
  <c r="BU53" i="36"/>
  <c r="AQ35" i="36"/>
  <c r="AR35" i="36"/>
  <c r="AS35" i="36"/>
  <c r="AT35" i="36"/>
  <c r="AU35" i="36"/>
  <c r="AV35" i="36"/>
  <c r="AW35" i="36"/>
  <c r="AX35" i="36"/>
  <c r="BC35" i="36"/>
  <c r="BB35" i="36" s="1"/>
  <c r="BE35" i="36"/>
  <c r="BF35" i="36"/>
  <c r="BG35" i="36" s="1"/>
  <c r="BH35" i="36"/>
  <c r="BJ35" i="36"/>
  <c r="BK35" i="36"/>
  <c r="BS35" i="36"/>
  <c r="BT35" i="36" s="1"/>
  <c r="BZ35" i="36"/>
  <c r="BM35" i="36"/>
  <c r="BN35" i="36" s="1"/>
  <c r="BO35" i="36"/>
  <c r="BP35" i="36" s="1"/>
  <c r="BR35" i="36"/>
  <c r="BU35" i="36"/>
  <c r="AQ69" i="36"/>
  <c r="AR69" i="36"/>
  <c r="AS69" i="36"/>
  <c r="AT69" i="36"/>
  <c r="AU69" i="36"/>
  <c r="AV69" i="36"/>
  <c r="AW69" i="36"/>
  <c r="AX69" i="36"/>
  <c r="BB69" i="36"/>
  <c r="BE69" i="36"/>
  <c r="BF69" i="36"/>
  <c r="BG69" i="36" s="1"/>
  <c r="BH69" i="36"/>
  <c r="BJ69" i="36"/>
  <c r="BK69" i="36"/>
  <c r="BS69" i="36"/>
  <c r="BT69" i="36" s="1"/>
  <c r="BZ69" i="36"/>
  <c r="BM69" i="36"/>
  <c r="BN69" i="36" s="1"/>
  <c r="BO69" i="36"/>
  <c r="BP69" i="36" s="1"/>
  <c r="BR69" i="36"/>
  <c r="BU69" i="36"/>
  <c r="AQ48" i="36"/>
  <c r="AR48" i="36"/>
  <c r="AS48" i="36"/>
  <c r="AT48" i="36"/>
  <c r="AU48" i="36"/>
  <c r="AV48" i="36"/>
  <c r="AW48" i="36"/>
  <c r="AX48" i="36"/>
  <c r="BC48" i="36"/>
  <c r="BB48" i="36" s="1"/>
  <c r="BE48" i="36"/>
  <c r="BF48" i="36"/>
  <c r="BG48" i="36" s="1"/>
  <c r="BH48" i="36"/>
  <c r="BJ48" i="36"/>
  <c r="BK48" i="36"/>
  <c r="BS48" i="36"/>
  <c r="BT48" i="36" s="1"/>
  <c r="BZ48" i="36"/>
  <c r="BM48" i="36"/>
  <c r="BN48" i="36" s="1"/>
  <c r="BO48" i="36"/>
  <c r="BP48" i="36" s="1"/>
  <c r="BR48" i="36"/>
  <c r="BU48" i="36"/>
  <c r="AQ49" i="36"/>
  <c r="AR49" i="36"/>
  <c r="AS49" i="36"/>
  <c r="AT49" i="36"/>
  <c r="AU49" i="36"/>
  <c r="AV49" i="36"/>
  <c r="AW49" i="36"/>
  <c r="AX49" i="36"/>
  <c r="BC49" i="36"/>
  <c r="BB49" i="36" s="1"/>
  <c r="BE49" i="36"/>
  <c r="BF49" i="36"/>
  <c r="BG49" i="36" s="1"/>
  <c r="BH49" i="36"/>
  <c r="BJ49" i="36"/>
  <c r="BK49" i="36"/>
  <c r="BS49" i="36"/>
  <c r="BT49" i="36" s="1"/>
  <c r="BZ49" i="36"/>
  <c r="BM49" i="36"/>
  <c r="BN49" i="36" s="1"/>
  <c r="BO49" i="36"/>
  <c r="BP49" i="36" s="1"/>
  <c r="BR49" i="36"/>
  <c r="BU49" i="36"/>
  <c r="AQ37" i="36"/>
  <c r="AR37" i="36"/>
  <c r="AS37" i="36"/>
  <c r="AT37" i="36"/>
  <c r="AU37" i="36"/>
  <c r="AV37" i="36"/>
  <c r="AW37" i="36"/>
  <c r="AX37" i="36"/>
  <c r="BC37" i="36"/>
  <c r="BB37" i="36" s="1"/>
  <c r="BE37" i="36"/>
  <c r="BF37" i="36"/>
  <c r="BH37" i="36"/>
  <c r="BJ37" i="36"/>
  <c r="BK37" i="36"/>
  <c r="BS37" i="36"/>
  <c r="BT37" i="36" s="1"/>
  <c r="BZ37" i="36"/>
  <c r="BM37" i="36"/>
  <c r="BN37" i="36" s="1"/>
  <c r="BO37" i="36"/>
  <c r="BP37" i="36" s="1"/>
  <c r="BR37" i="36"/>
  <c r="BU37" i="36"/>
  <c r="AQ21" i="36"/>
  <c r="AR21" i="36"/>
  <c r="AS21" i="36"/>
  <c r="AT21" i="36"/>
  <c r="AU21" i="36"/>
  <c r="AV21" i="36"/>
  <c r="AW21" i="36"/>
  <c r="AX21" i="36"/>
  <c r="BB21" i="36"/>
  <c r="BE21" i="36"/>
  <c r="BF21" i="36"/>
  <c r="BG21" i="36" s="1"/>
  <c r="BH21" i="36"/>
  <c r="BJ21" i="36"/>
  <c r="BK21" i="36"/>
  <c r="BS21" i="36"/>
  <c r="BT21" i="36" s="1"/>
  <c r="BZ21" i="36"/>
  <c r="BM21" i="36"/>
  <c r="BN21" i="36" s="1"/>
  <c r="BO21" i="36"/>
  <c r="BP21" i="36" s="1"/>
  <c r="BR21" i="36"/>
  <c r="BU21" i="36"/>
  <c r="AQ9" i="36"/>
  <c r="AR9" i="36"/>
  <c r="AS9" i="36"/>
  <c r="AT9" i="36"/>
  <c r="AU9" i="36"/>
  <c r="AV9" i="36"/>
  <c r="AW9" i="36"/>
  <c r="AX9" i="36"/>
  <c r="BC9" i="36"/>
  <c r="BB9" i="36" s="1"/>
  <c r="BE9" i="36"/>
  <c r="BF9" i="36"/>
  <c r="BH9" i="36"/>
  <c r="BJ9" i="36"/>
  <c r="BK9" i="36"/>
  <c r="BS9" i="36"/>
  <c r="BT9" i="36" s="1"/>
  <c r="BZ9" i="36"/>
  <c r="BM9" i="36"/>
  <c r="BN9" i="36" s="1"/>
  <c r="BO9" i="36"/>
  <c r="BP9" i="36" s="1"/>
  <c r="BR9" i="36"/>
  <c r="BU9" i="36"/>
  <c r="AQ42" i="36"/>
  <c r="AR42" i="36"/>
  <c r="AS42" i="36"/>
  <c r="AT42" i="36"/>
  <c r="AU42" i="36"/>
  <c r="AV42" i="36"/>
  <c r="AW42" i="36"/>
  <c r="AX42" i="36"/>
  <c r="BC42" i="36"/>
  <c r="BB42" i="36" s="1"/>
  <c r="BE42" i="36"/>
  <c r="BF42" i="36"/>
  <c r="BG42" i="36" s="1"/>
  <c r="BH42" i="36"/>
  <c r="BJ42" i="36"/>
  <c r="BK42" i="36"/>
  <c r="BS42" i="36"/>
  <c r="BT42" i="36" s="1"/>
  <c r="BZ42" i="36"/>
  <c r="BM42" i="36"/>
  <c r="BN42" i="36" s="1"/>
  <c r="BO42" i="36"/>
  <c r="BP42" i="36" s="1"/>
  <c r="BR42" i="36"/>
  <c r="BU42" i="36"/>
  <c r="AQ54" i="36"/>
  <c r="AR54" i="36"/>
  <c r="AS54" i="36"/>
  <c r="AT54" i="36"/>
  <c r="AU54" i="36"/>
  <c r="AV54" i="36"/>
  <c r="AW54" i="36"/>
  <c r="AX54" i="36"/>
  <c r="BB54" i="36"/>
  <c r="BE54" i="36"/>
  <c r="BF54" i="36"/>
  <c r="BG54" i="36" s="1"/>
  <c r="BH54" i="36"/>
  <c r="BJ54" i="36"/>
  <c r="BK54" i="36"/>
  <c r="BS54" i="36"/>
  <c r="BT54" i="36" s="1"/>
  <c r="BZ54" i="36"/>
  <c r="BM54" i="36"/>
  <c r="BN54" i="36" s="1"/>
  <c r="BO54" i="36"/>
  <c r="BP54" i="36" s="1"/>
  <c r="BR54" i="36"/>
  <c r="BU54" i="36"/>
  <c r="AQ45" i="36"/>
  <c r="AR45" i="36"/>
  <c r="AS45" i="36"/>
  <c r="AT45" i="36"/>
  <c r="AU45" i="36"/>
  <c r="AV45" i="36"/>
  <c r="AW45" i="36"/>
  <c r="AX45" i="36"/>
  <c r="BC45" i="36"/>
  <c r="BB45" i="36" s="1"/>
  <c r="BE45" i="36"/>
  <c r="BF45" i="36"/>
  <c r="BH45" i="36"/>
  <c r="BJ45" i="36"/>
  <c r="BK45" i="36"/>
  <c r="BS45" i="36"/>
  <c r="BT45" i="36" s="1"/>
  <c r="BZ45" i="36"/>
  <c r="BM45" i="36"/>
  <c r="BN45" i="36" s="1"/>
  <c r="BO45" i="36"/>
  <c r="BP45" i="36" s="1"/>
  <c r="BR45" i="36"/>
  <c r="BU45" i="36"/>
  <c r="AQ15" i="36"/>
  <c r="AR15" i="36"/>
  <c r="AS15" i="36"/>
  <c r="AT15" i="36"/>
  <c r="AU15" i="36"/>
  <c r="AV15" i="36"/>
  <c r="AW15" i="36"/>
  <c r="AX15" i="36"/>
  <c r="BC15" i="36"/>
  <c r="BB15" i="36" s="1"/>
  <c r="BE15" i="36"/>
  <c r="BF15" i="36"/>
  <c r="BG15" i="36" s="1"/>
  <c r="BH15" i="36"/>
  <c r="BJ15" i="36"/>
  <c r="BK15" i="36"/>
  <c r="BS15" i="36"/>
  <c r="BT15" i="36" s="1"/>
  <c r="BZ15" i="36"/>
  <c r="BM15" i="36"/>
  <c r="BN15" i="36" s="1"/>
  <c r="BO15" i="36"/>
  <c r="BP15" i="36" s="1"/>
  <c r="BR15" i="36"/>
  <c r="BU15" i="36"/>
  <c r="AQ8" i="36"/>
  <c r="AR8" i="36"/>
  <c r="AS8" i="36"/>
  <c r="AT8" i="36"/>
  <c r="AU8" i="36"/>
  <c r="AV8" i="36"/>
  <c r="AW8" i="36"/>
  <c r="AX8" i="36"/>
  <c r="BC8" i="36"/>
  <c r="BB8" i="36" s="1"/>
  <c r="BE8" i="36"/>
  <c r="BF8" i="36"/>
  <c r="BG8" i="36" s="1"/>
  <c r="BH8" i="36"/>
  <c r="BJ8" i="36"/>
  <c r="BK8" i="36"/>
  <c r="BS8" i="36"/>
  <c r="BT8" i="36" s="1"/>
  <c r="BZ8" i="36"/>
  <c r="BM8" i="36"/>
  <c r="BN8" i="36" s="1"/>
  <c r="BO8" i="36"/>
  <c r="BP8" i="36" s="1"/>
  <c r="BR8" i="36"/>
  <c r="BU8" i="36"/>
  <c r="AQ20" i="36"/>
  <c r="AR20" i="36"/>
  <c r="AS20" i="36"/>
  <c r="AT20" i="36"/>
  <c r="AU20" i="36"/>
  <c r="AV20" i="36"/>
  <c r="AW20" i="36"/>
  <c r="AX20" i="36"/>
  <c r="BB20" i="36"/>
  <c r="BE20" i="36"/>
  <c r="BF20" i="36"/>
  <c r="BG20" i="36" s="1"/>
  <c r="BH20" i="36"/>
  <c r="BJ20" i="36"/>
  <c r="BK20" i="36"/>
  <c r="BS20" i="36"/>
  <c r="BT20" i="36" s="1"/>
  <c r="BZ20" i="36"/>
  <c r="BM20" i="36"/>
  <c r="BN20" i="36" s="1"/>
  <c r="BO20" i="36"/>
  <c r="BP20" i="36" s="1"/>
  <c r="BR20" i="36"/>
  <c r="BU20" i="36"/>
  <c r="AQ16" i="36"/>
  <c r="AR16" i="36"/>
  <c r="AS16" i="36"/>
  <c r="AT16" i="36"/>
  <c r="AU16" i="36"/>
  <c r="AV16" i="36"/>
  <c r="AW16" i="36"/>
  <c r="AX16" i="36"/>
  <c r="BB16" i="36"/>
  <c r="BE16" i="36"/>
  <c r="BF16" i="36"/>
  <c r="BH16" i="36"/>
  <c r="BJ16" i="36"/>
  <c r="BK16" i="36"/>
  <c r="BS16" i="36"/>
  <c r="BT16" i="36" s="1"/>
  <c r="BZ16" i="36"/>
  <c r="BM16" i="36"/>
  <c r="BN16" i="36" s="1"/>
  <c r="BO16" i="36"/>
  <c r="BP16" i="36" s="1"/>
  <c r="BR16" i="36"/>
  <c r="BU16" i="36"/>
  <c r="AQ11" i="36"/>
  <c r="AR11" i="36"/>
  <c r="AS11" i="36"/>
  <c r="AT11" i="36"/>
  <c r="AU11" i="36"/>
  <c r="AV11" i="36"/>
  <c r="AW11" i="36"/>
  <c r="AX11" i="36"/>
  <c r="BC11" i="36"/>
  <c r="BB11" i="36" s="1"/>
  <c r="BE11" i="36"/>
  <c r="BF11" i="36"/>
  <c r="BG11" i="36" s="1"/>
  <c r="BH11" i="36"/>
  <c r="BJ11" i="36"/>
  <c r="BK11" i="36"/>
  <c r="BS11" i="36"/>
  <c r="BT11" i="36" s="1"/>
  <c r="BZ11" i="36"/>
  <c r="BM11" i="36"/>
  <c r="BN11" i="36" s="1"/>
  <c r="BO11" i="36"/>
  <c r="BP11" i="36" s="1"/>
  <c r="BR11" i="36"/>
  <c r="BU11" i="36"/>
  <c r="AQ32" i="36"/>
  <c r="AR32" i="36"/>
  <c r="AS32" i="36"/>
  <c r="AT32" i="36"/>
  <c r="AU32" i="36"/>
  <c r="AV32" i="36"/>
  <c r="AW32" i="36"/>
  <c r="AX32" i="36"/>
  <c r="BC32" i="36"/>
  <c r="BB32" i="36" s="1"/>
  <c r="BE32" i="36"/>
  <c r="BF32" i="36"/>
  <c r="BH32" i="36"/>
  <c r="BS32" i="36"/>
  <c r="BT32" i="36" s="1"/>
  <c r="BZ32" i="36"/>
  <c r="BM32" i="36"/>
  <c r="BN32" i="36" s="1"/>
  <c r="BO32" i="36"/>
  <c r="BP32" i="36" s="1"/>
  <c r="BR32" i="36"/>
  <c r="BU32" i="36"/>
  <c r="AO80" i="36"/>
  <c r="AN80" i="36"/>
  <c r="AJ80" i="36"/>
  <c r="AI80" i="36"/>
  <c r="CD80" i="36" s="1"/>
  <c r="AH80" i="36"/>
  <c r="CE80" i="36" s="1"/>
  <c r="AE80" i="36"/>
  <c r="BL80" i="36" s="1"/>
  <c r="AC80" i="36"/>
  <c r="AB80" i="36"/>
  <c r="BI80" i="36" s="1"/>
  <c r="K80" i="36"/>
  <c r="AO30" i="36"/>
  <c r="AN30" i="36"/>
  <c r="AJ30" i="36"/>
  <c r="AI30" i="36"/>
  <c r="CD30" i="36" s="1"/>
  <c r="AH30" i="36"/>
  <c r="CE30" i="36" s="1"/>
  <c r="AE30" i="36"/>
  <c r="BL30" i="36" s="1"/>
  <c r="AC30" i="36"/>
  <c r="AB30" i="36"/>
  <c r="BI30" i="36" s="1"/>
  <c r="K30" i="36"/>
  <c r="AO79" i="36"/>
  <c r="AN79" i="36"/>
  <c r="AJ79" i="36"/>
  <c r="AI79" i="36"/>
  <c r="CD79" i="36" s="1"/>
  <c r="AH79" i="36"/>
  <c r="CE79" i="36" s="1"/>
  <c r="AE79" i="36"/>
  <c r="BL79" i="36" s="1"/>
  <c r="AC79" i="36"/>
  <c r="AB79" i="36"/>
  <c r="BI79" i="36" s="1"/>
  <c r="K79" i="36"/>
  <c r="AO78" i="36"/>
  <c r="AN78" i="36"/>
  <c r="AJ78" i="36"/>
  <c r="AI78" i="36"/>
  <c r="CD78" i="36" s="1"/>
  <c r="AH78" i="36"/>
  <c r="CE78" i="36" s="1"/>
  <c r="AC78" i="36"/>
  <c r="K78" i="36"/>
  <c r="AO77" i="36"/>
  <c r="AN77" i="36"/>
  <c r="AJ77" i="36"/>
  <c r="AI77" i="36"/>
  <c r="CD77" i="36" s="1"/>
  <c r="AH77" i="36"/>
  <c r="CE77" i="36" s="1"/>
  <c r="AE77" i="36"/>
  <c r="BL77" i="36" s="1"/>
  <c r="AC77" i="36"/>
  <c r="AB77" i="36"/>
  <c r="BI77" i="36" s="1"/>
  <c r="K77" i="36"/>
  <c r="AO57" i="36"/>
  <c r="AN57" i="36"/>
  <c r="AJ57" i="36"/>
  <c r="AI57" i="36"/>
  <c r="CD57" i="36" s="1"/>
  <c r="AH57" i="36"/>
  <c r="CE57" i="36" s="1"/>
  <c r="AE57" i="36"/>
  <c r="BL57" i="36" s="1"/>
  <c r="AC57" i="36"/>
  <c r="AB57" i="36"/>
  <c r="BI57" i="36" s="1"/>
  <c r="K57" i="36"/>
  <c r="AO19" i="36"/>
  <c r="AN19" i="36"/>
  <c r="AJ19" i="36"/>
  <c r="AI19" i="36"/>
  <c r="CD19" i="36" s="1"/>
  <c r="AH19" i="36"/>
  <c r="CE19" i="36" s="1"/>
  <c r="AE19" i="36"/>
  <c r="BL19" i="36" s="1"/>
  <c r="AC19" i="36"/>
  <c r="AB19" i="36"/>
  <c r="BI19" i="36" s="1"/>
  <c r="K19" i="36"/>
  <c r="AO56" i="36"/>
  <c r="AN56" i="36"/>
  <c r="AJ56" i="36"/>
  <c r="AI56" i="36"/>
  <c r="CD56" i="36" s="1"/>
  <c r="AH56" i="36"/>
  <c r="CE56" i="36" s="1"/>
  <c r="AE56" i="36"/>
  <c r="BL56" i="36" s="1"/>
  <c r="AC56" i="36"/>
  <c r="AB56" i="36"/>
  <c r="BI56" i="36" s="1"/>
  <c r="K56" i="36"/>
  <c r="AO76" i="36"/>
  <c r="AN76" i="36"/>
  <c r="AJ76" i="36"/>
  <c r="AI76" i="36"/>
  <c r="CD76" i="36" s="1"/>
  <c r="AH76" i="36"/>
  <c r="CE76" i="36" s="1"/>
  <c r="AE76" i="36"/>
  <c r="BL76" i="36" s="1"/>
  <c r="AC76" i="36"/>
  <c r="AB76" i="36"/>
  <c r="BI76" i="36" s="1"/>
  <c r="K76" i="36"/>
  <c r="AO14" i="36"/>
  <c r="AN14" i="36"/>
  <c r="AJ14" i="36"/>
  <c r="AI14" i="36"/>
  <c r="CD14" i="36" s="1"/>
  <c r="AH14" i="36"/>
  <c r="CE14" i="36" s="1"/>
  <c r="AE14" i="36"/>
  <c r="BL14" i="36" s="1"/>
  <c r="AC14" i="36"/>
  <c r="AB14" i="36"/>
  <c r="BI14" i="36" s="1"/>
  <c r="K14" i="36"/>
  <c r="AO75" i="36"/>
  <c r="AN75" i="36"/>
  <c r="AJ75" i="36"/>
  <c r="AI75" i="36"/>
  <c r="CD75" i="36" s="1"/>
  <c r="AH75" i="36"/>
  <c r="CE75" i="36" s="1"/>
  <c r="AE75" i="36"/>
  <c r="BL75" i="36" s="1"/>
  <c r="AC75" i="36"/>
  <c r="AB75" i="36"/>
  <c r="BI75" i="36" s="1"/>
  <c r="K75" i="36"/>
  <c r="AO74" i="36"/>
  <c r="AN74" i="36"/>
  <c r="AJ74" i="36"/>
  <c r="AI74" i="36"/>
  <c r="CD74" i="36" s="1"/>
  <c r="AH74" i="36"/>
  <c r="CE74" i="36" s="1"/>
  <c r="AE74" i="36"/>
  <c r="BL74" i="36" s="1"/>
  <c r="AC74" i="36"/>
  <c r="AB74" i="36"/>
  <c r="BI74" i="36" s="1"/>
  <c r="K74" i="36"/>
  <c r="AO29" i="36"/>
  <c r="AN29" i="36"/>
  <c r="AJ29" i="36"/>
  <c r="AI29" i="36"/>
  <c r="CD29" i="36" s="1"/>
  <c r="AH29" i="36"/>
  <c r="CE29" i="36" s="1"/>
  <c r="AE29" i="36"/>
  <c r="BL29" i="36" s="1"/>
  <c r="AC29" i="36"/>
  <c r="AB29" i="36"/>
  <c r="BI29" i="36" s="1"/>
  <c r="K29" i="36"/>
  <c r="AO73" i="36"/>
  <c r="AN73" i="36"/>
  <c r="AJ73" i="36"/>
  <c r="AI73" i="36"/>
  <c r="CD73" i="36" s="1"/>
  <c r="AH73" i="36"/>
  <c r="CE73" i="36" s="1"/>
  <c r="AE73" i="36"/>
  <c r="BL73" i="36" s="1"/>
  <c r="AC73" i="36"/>
  <c r="AB73" i="36"/>
  <c r="BI73" i="36" s="1"/>
  <c r="K73" i="36"/>
  <c r="AO72" i="36"/>
  <c r="AN72" i="36"/>
  <c r="AJ72" i="36"/>
  <c r="AI72" i="36"/>
  <c r="CD72" i="36" s="1"/>
  <c r="AH72" i="36"/>
  <c r="CE72" i="36" s="1"/>
  <c r="AE72" i="36"/>
  <c r="BL72" i="36" s="1"/>
  <c r="AC72" i="36"/>
  <c r="AB72" i="36"/>
  <c r="BI72" i="36" s="1"/>
  <c r="K72" i="36"/>
  <c r="AO18" i="36"/>
  <c r="AN18" i="36"/>
  <c r="AJ18" i="36"/>
  <c r="AI18" i="36"/>
  <c r="CD18" i="36" s="1"/>
  <c r="AH18" i="36"/>
  <c r="CE18" i="36" s="1"/>
  <c r="AE18" i="36"/>
  <c r="BL18" i="36" s="1"/>
  <c r="AC18" i="36"/>
  <c r="AB18" i="36"/>
  <c r="BI18" i="36" s="1"/>
  <c r="K18" i="36"/>
  <c r="AO71" i="36"/>
  <c r="AN71" i="36"/>
  <c r="AJ71" i="36"/>
  <c r="AI71" i="36"/>
  <c r="CD71" i="36" s="1"/>
  <c r="AH71" i="36"/>
  <c r="CE71" i="36" s="1"/>
  <c r="AE71" i="36"/>
  <c r="BL71" i="36" s="1"/>
  <c r="AC71" i="36"/>
  <c r="AB71" i="36"/>
  <c r="BI71" i="36" s="1"/>
  <c r="K71" i="36"/>
  <c r="AO40" i="36"/>
  <c r="AN40" i="36"/>
  <c r="AJ40" i="36"/>
  <c r="AI40" i="36"/>
  <c r="CD40" i="36" s="1"/>
  <c r="AH40" i="36"/>
  <c r="CE40" i="36" s="1"/>
  <c r="AE40" i="36"/>
  <c r="BL40" i="36" s="1"/>
  <c r="AC40" i="36"/>
  <c r="AB40" i="36"/>
  <c r="BI40" i="36" s="1"/>
  <c r="K40" i="36"/>
  <c r="AO44" i="36"/>
  <c r="AN44" i="36"/>
  <c r="AJ44" i="36"/>
  <c r="AI44" i="36"/>
  <c r="CD44" i="36" s="1"/>
  <c r="AH44" i="36"/>
  <c r="CE44" i="36" s="1"/>
  <c r="AE44" i="36"/>
  <c r="BL44" i="36" s="1"/>
  <c r="AC44" i="36"/>
  <c r="AB44" i="36"/>
  <c r="BI44" i="36" s="1"/>
  <c r="K44" i="36"/>
  <c r="AO50" i="36"/>
  <c r="AN50" i="36"/>
  <c r="AJ50" i="36"/>
  <c r="AI50" i="36"/>
  <c r="CD50" i="36" s="1"/>
  <c r="AH50" i="36"/>
  <c r="CE50" i="36" s="1"/>
  <c r="AE50" i="36"/>
  <c r="BL50" i="36" s="1"/>
  <c r="AC50" i="36"/>
  <c r="AB50" i="36"/>
  <c r="BI50" i="36" s="1"/>
  <c r="K50" i="36"/>
  <c r="AO41" i="36"/>
  <c r="AN41" i="36"/>
  <c r="AJ41" i="36"/>
  <c r="AI41" i="36"/>
  <c r="CD41" i="36" s="1"/>
  <c r="AH41" i="36"/>
  <c r="CE41" i="36" s="1"/>
  <c r="AE41" i="36"/>
  <c r="BL41" i="36" s="1"/>
  <c r="AC41" i="36"/>
  <c r="AB41" i="36"/>
  <c r="BI41" i="36" s="1"/>
  <c r="K41" i="36"/>
  <c r="AO10" i="36"/>
  <c r="AN10" i="36"/>
  <c r="AJ10" i="36"/>
  <c r="AI10" i="36"/>
  <c r="CD10" i="36" s="1"/>
  <c r="AH10" i="36"/>
  <c r="CE10" i="36" s="1"/>
  <c r="AE10" i="36"/>
  <c r="BL10" i="36" s="1"/>
  <c r="AC10" i="36"/>
  <c r="AB10" i="36"/>
  <c r="BI10" i="36" s="1"/>
  <c r="K10" i="36"/>
  <c r="AO13" i="36"/>
  <c r="AN13" i="36"/>
  <c r="AJ13" i="36"/>
  <c r="AI13" i="36"/>
  <c r="CD13" i="36" s="1"/>
  <c r="AH13" i="36"/>
  <c r="CE13" i="36" s="1"/>
  <c r="AE13" i="36"/>
  <c r="BL13" i="36" s="1"/>
  <c r="AC13" i="36"/>
  <c r="AB13" i="36"/>
  <c r="BI13" i="36" s="1"/>
  <c r="K13" i="36"/>
  <c r="AO31" i="36"/>
  <c r="AN31" i="36"/>
  <c r="AJ31" i="36"/>
  <c r="AI31" i="36"/>
  <c r="CD31" i="36" s="1"/>
  <c r="AH31" i="36"/>
  <c r="CE31" i="36" s="1"/>
  <c r="AE31" i="36"/>
  <c r="BL31" i="36" s="1"/>
  <c r="AC31" i="36"/>
  <c r="AB31" i="36"/>
  <c r="BI31" i="36" s="1"/>
  <c r="K31" i="36"/>
  <c r="AO55" i="36"/>
  <c r="AN55" i="36"/>
  <c r="AJ55" i="36"/>
  <c r="AI55" i="36"/>
  <c r="CD55" i="36" s="1"/>
  <c r="AH55" i="36"/>
  <c r="CE55" i="36" s="1"/>
  <c r="AE55" i="36"/>
  <c r="BL55" i="36" s="1"/>
  <c r="AC55" i="36"/>
  <c r="AB55" i="36"/>
  <c r="BI55" i="36" s="1"/>
  <c r="K55" i="36"/>
  <c r="AO28" i="36"/>
  <c r="AN28" i="36"/>
  <c r="AJ28" i="36"/>
  <c r="AI28" i="36"/>
  <c r="CD28" i="36" s="1"/>
  <c r="AH28" i="36"/>
  <c r="CE28" i="36" s="1"/>
  <c r="AE28" i="36"/>
  <c r="BL28" i="36" s="1"/>
  <c r="AC28" i="36"/>
  <c r="AB28" i="36"/>
  <c r="BI28" i="36" s="1"/>
  <c r="K28" i="36"/>
  <c r="AO12" i="36"/>
  <c r="AN12" i="36"/>
  <c r="AJ12" i="36"/>
  <c r="AI12" i="36"/>
  <c r="CD12" i="36" s="1"/>
  <c r="AH12" i="36"/>
  <c r="CE12" i="36" s="1"/>
  <c r="AE12" i="36"/>
  <c r="BL12" i="36" s="1"/>
  <c r="AC12" i="36"/>
  <c r="AB12" i="36"/>
  <c r="BI12" i="36" s="1"/>
  <c r="K12" i="36"/>
  <c r="AO27" i="36"/>
  <c r="AN27" i="36"/>
  <c r="AJ27" i="36"/>
  <c r="AI27" i="36"/>
  <c r="CD27" i="36" s="1"/>
  <c r="AH27" i="36"/>
  <c r="CE27" i="36" s="1"/>
  <c r="AE27" i="36"/>
  <c r="BL27" i="36" s="1"/>
  <c r="AC27" i="36"/>
  <c r="K27" i="36"/>
  <c r="AO70" i="36"/>
  <c r="AN70" i="36"/>
  <c r="AJ70" i="36"/>
  <c r="AI70" i="36"/>
  <c r="CD70" i="36" s="1"/>
  <c r="AH70" i="36"/>
  <c r="CE70" i="36" s="1"/>
  <c r="AE70" i="36"/>
  <c r="BL70" i="36" s="1"/>
  <c r="AC70" i="36"/>
  <c r="AB70" i="36"/>
  <c r="BI70" i="36" s="1"/>
  <c r="K70" i="36"/>
  <c r="AO17" i="36"/>
  <c r="AN17" i="36"/>
  <c r="AJ17" i="36"/>
  <c r="AI17" i="36"/>
  <c r="CD17" i="36" s="1"/>
  <c r="AH17" i="36"/>
  <c r="CE17" i="36" s="1"/>
  <c r="AE17" i="36"/>
  <c r="BL17" i="36" s="1"/>
  <c r="AC17" i="36"/>
  <c r="AB17" i="36"/>
  <c r="BI17" i="36" s="1"/>
  <c r="K17" i="36"/>
  <c r="AO43" i="36"/>
  <c r="AN43" i="36"/>
  <c r="AJ43" i="36"/>
  <c r="AI43" i="36"/>
  <c r="CD43" i="36" s="1"/>
  <c r="AH43" i="36"/>
  <c r="CE43" i="36" s="1"/>
  <c r="AE43" i="36"/>
  <c r="BL43" i="36" s="1"/>
  <c r="AC43" i="36"/>
  <c r="AB43" i="36"/>
  <c r="BI43" i="36" s="1"/>
  <c r="K43" i="36"/>
  <c r="AO32" i="36"/>
  <c r="AN32" i="36"/>
  <c r="AJ32" i="36"/>
  <c r="AI32" i="36"/>
  <c r="CD32" i="36" s="1"/>
  <c r="AH32" i="36"/>
  <c r="CE32" i="36" s="1"/>
  <c r="AE32" i="36"/>
  <c r="BL32" i="36" s="1"/>
  <c r="AC32" i="36"/>
  <c r="AD32" i="36" s="1"/>
  <c r="BJ32" i="36" s="1"/>
  <c r="AB32" i="36"/>
  <c r="BI32" i="36" s="1"/>
  <c r="K32" i="36"/>
  <c r="AO11" i="36"/>
  <c r="AN11" i="36"/>
  <c r="AJ11" i="36"/>
  <c r="AI11" i="36"/>
  <c r="CD11" i="36" s="1"/>
  <c r="AH11" i="36"/>
  <c r="CE11" i="36" s="1"/>
  <c r="AE11" i="36"/>
  <c r="BL11" i="36" s="1"/>
  <c r="AC11" i="36"/>
  <c r="AB11" i="36"/>
  <c r="BI11" i="36" s="1"/>
  <c r="K11" i="36"/>
  <c r="AO16" i="36"/>
  <c r="AN16" i="36"/>
  <c r="AJ16" i="36"/>
  <c r="AI16" i="36"/>
  <c r="CD16" i="36" s="1"/>
  <c r="AH16" i="36"/>
  <c r="CE16" i="36" s="1"/>
  <c r="AE16" i="36"/>
  <c r="BL16" i="36" s="1"/>
  <c r="AC16" i="36"/>
  <c r="AB16" i="36"/>
  <c r="BI16" i="36" s="1"/>
  <c r="K16" i="36"/>
  <c r="AO20" i="36"/>
  <c r="AN20" i="36"/>
  <c r="AJ20" i="36"/>
  <c r="AI20" i="36"/>
  <c r="CD20" i="36" s="1"/>
  <c r="AH20" i="36"/>
  <c r="CE20" i="36" s="1"/>
  <c r="AE20" i="36"/>
  <c r="BL20" i="36" s="1"/>
  <c r="AC20" i="36"/>
  <c r="AB20" i="36"/>
  <c r="BI20" i="36" s="1"/>
  <c r="K20" i="36"/>
  <c r="AO8" i="36"/>
  <c r="AN8" i="36"/>
  <c r="AJ8" i="36"/>
  <c r="AI8" i="36"/>
  <c r="CD8" i="36" s="1"/>
  <c r="AH8" i="36"/>
  <c r="CE8" i="36" s="1"/>
  <c r="AE8" i="36"/>
  <c r="BL8" i="36" s="1"/>
  <c r="AC8" i="36"/>
  <c r="AB8" i="36"/>
  <c r="BI8" i="36" s="1"/>
  <c r="K8" i="36"/>
  <c r="AO15" i="36"/>
  <c r="AN15" i="36"/>
  <c r="AJ15" i="36"/>
  <c r="AI15" i="36"/>
  <c r="CD15" i="36" s="1"/>
  <c r="AH15" i="36"/>
  <c r="CE15" i="36" s="1"/>
  <c r="AE15" i="36"/>
  <c r="BL15" i="36" s="1"/>
  <c r="AC15" i="36"/>
  <c r="AB15" i="36"/>
  <c r="BI15" i="36" s="1"/>
  <c r="K15" i="36"/>
  <c r="AO45" i="36"/>
  <c r="AN45" i="36"/>
  <c r="AJ45" i="36"/>
  <c r="AI45" i="36"/>
  <c r="CD45" i="36" s="1"/>
  <c r="AH45" i="36"/>
  <c r="CE45" i="36" s="1"/>
  <c r="AE45" i="36"/>
  <c r="BL45" i="36" s="1"/>
  <c r="AC45" i="36"/>
  <c r="AB45" i="36"/>
  <c r="BI45" i="36" s="1"/>
  <c r="K45" i="36"/>
  <c r="AO54" i="36"/>
  <c r="AN54" i="36"/>
  <c r="AJ54" i="36"/>
  <c r="AI54" i="36"/>
  <c r="CD54" i="36" s="1"/>
  <c r="AH54" i="36"/>
  <c r="CE54" i="36" s="1"/>
  <c r="AE54" i="36"/>
  <c r="BL54" i="36" s="1"/>
  <c r="AC54" i="36"/>
  <c r="AB54" i="36"/>
  <c r="BI54" i="36" s="1"/>
  <c r="K54" i="36"/>
  <c r="AO42" i="36"/>
  <c r="AN42" i="36"/>
  <c r="AJ42" i="36"/>
  <c r="AI42" i="36"/>
  <c r="CD42" i="36" s="1"/>
  <c r="AH42" i="36"/>
  <c r="CE42" i="36" s="1"/>
  <c r="AE42" i="36"/>
  <c r="BL42" i="36" s="1"/>
  <c r="AC42" i="36"/>
  <c r="AB42" i="36"/>
  <c r="BI42" i="36" s="1"/>
  <c r="K42" i="36"/>
  <c r="AO9" i="36"/>
  <c r="AN9" i="36"/>
  <c r="AJ9" i="36"/>
  <c r="AI9" i="36"/>
  <c r="CD9" i="36" s="1"/>
  <c r="AH9" i="36"/>
  <c r="CE9" i="36" s="1"/>
  <c r="AE9" i="36"/>
  <c r="BL9" i="36" s="1"/>
  <c r="AC9" i="36"/>
  <c r="AB9" i="36"/>
  <c r="BI9" i="36" s="1"/>
  <c r="K9" i="36"/>
  <c r="AO21" i="36"/>
  <c r="AN21" i="36"/>
  <c r="AJ21" i="36"/>
  <c r="AI21" i="36"/>
  <c r="CD21" i="36" s="1"/>
  <c r="AH21" i="36"/>
  <c r="CE21" i="36" s="1"/>
  <c r="AE21" i="36"/>
  <c r="BL21" i="36" s="1"/>
  <c r="AC21" i="36"/>
  <c r="AB21" i="36"/>
  <c r="BI21" i="36" s="1"/>
  <c r="K21" i="36"/>
  <c r="AO37" i="36"/>
  <c r="AN37" i="36"/>
  <c r="AJ37" i="36"/>
  <c r="AI37" i="36"/>
  <c r="CD37" i="36" s="1"/>
  <c r="AH37" i="36"/>
  <c r="CE37" i="36" s="1"/>
  <c r="AE37" i="36"/>
  <c r="BL37" i="36" s="1"/>
  <c r="AC37" i="36"/>
  <c r="AB37" i="36"/>
  <c r="BI37" i="36" s="1"/>
  <c r="K37" i="36"/>
  <c r="AO49" i="36"/>
  <c r="AN49" i="36"/>
  <c r="AJ49" i="36"/>
  <c r="AI49" i="36"/>
  <c r="CD49" i="36" s="1"/>
  <c r="AH49" i="36"/>
  <c r="CE49" i="36" s="1"/>
  <c r="AE49" i="36"/>
  <c r="BL49" i="36" s="1"/>
  <c r="AC49" i="36"/>
  <c r="AB49" i="36"/>
  <c r="BI49" i="36" s="1"/>
  <c r="K49" i="36"/>
  <c r="AO48" i="36"/>
  <c r="AN48" i="36"/>
  <c r="AJ48" i="36"/>
  <c r="AI48" i="36"/>
  <c r="CD48" i="36" s="1"/>
  <c r="AH48" i="36"/>
  <c r="CE48" i="36" s="1"/>
  <c r="AE48" i="36"/>
  <c r="BL48" i="36" s="1"/>
  <c r="AC48" i="36"/>
  <c r="AB48" i="36"/>
  <c r="BI48" i="36" s="1"/>
  <c r="K48" i="36"/>
  <c r="AO69" i="36"/>
  <c r="AN69" i="36"/>
  <c r="AJ69" i="36"/>
  <c r="AI69" i="36"/>
  <c r="CD69" i="36" s="1"/>
  <c r="AH69" i="36"/>
  <c r="CE69" i="36" s="1"/>
  <c r="AE69" i="36"/>
  <c r="BL69" i="36" s="1"/>
  <c r="AC69" i="36"/>
  <c r="AB69" i="36"/>
  <c r="BI69" i="36" s="1"/>
  <c r="K69" i="36"/>
  <c r="AO35" i="36"/>
  <c r="AN35" i="36"/>
  <c r="AJ35" i="36"/>
  <c r="AI35" i="36"/>
  <c r="CD35" i="36" s="1"/>
  <c r="AH35" i="36"/>
  <c r="CE35" i="36" s="1"/>
  <c r="AE35" i="36"/>
  <c r="BL35" i="36" s="1"/>
  <c r="AC35" i="36"/>
  <c r="AB35" i="36"/>
  <c r="BI35" i="36" s="1"/>
  <c r="K35" i="36"/>
  <c r="AO53" i="36"/>
  <c r="AN53" i="36"/>
  <c r="AJ53" i="36"/>
  <c r="AI53" i="36"/>
  <c r="CD53" i="36" s="1"/>
  <c r="AH53" i="36"/>
  <c r="CE53" i="36" s="1"/>
  <c r="AE53" i="36"/>
  <c r="BL53" i="36" s="1"/>
  <c r="AC53" i="36"/>
  <c r="AB53" i="36"/>
  <c r="BI53" i="36" s="1"/>
  <c r="K53" i="36"/>
  <c r="AO39" i="36"/>
  <c r="AN39" i="36"/>
  <c r="AJ39" i="36"/>
  <c r="AI39" i="36"/>
  <c r="CD39" i="36" s="1"/>
  <c r="AH39" i="36"/>
  <c r="CE39" i="36" s="1"/>
  <c r="AE39" i="36"/>
  <c r="BL39" i="36" s="1"/>
  <c r="AC39" i="36"/>
  <c r="AB39" i="36"/>
  <c r="BI39" i="36" s="1"/>
  <c r="K39" i="36"/>
  <c r="AO38" i="36"/>
  <c r="AN38" i="36"/>
  <c r="AJ38" i="36"/>
  <c r="AI38" i="36"/>
  <c r="CD38" i="36" s="1"/>
  <c r="AH38" i="36"/>
  <c r="CE38" i="36" s="1"/>
  <c r="AE38" i="36"/>
  <c r="BL38" i="36" s="1"/>
  <c r="AC38" i="36"/>
  <c r="AB38" i="36"/>
  <c r="BI38" i="36" s="1"/>
  <c r="K38" i="36"/>
  <c r="AO68" i="36"/>
  <c r="AN68" i="36"/>
  <c r="AJ68" i="36"/>
  <c r="AI68" i="36"/>
  <c r="CD68" i="36" s="1"/>
  <c r="AH68" i="36"/>
  <c r="CE68" i="36" s="1"/>
  <c r="AE68" i="36"/>
  <c r="BL68" i="36" s="1"/>
  <c r="AC68" i="36"/>
  <c r="AB68" i="36"/>
  <c r="BI68" i="36" s="1"/>
  <c r="K68" i="36"/>
  <c r="AO67" i="36"/>
  <c r="AN67" i="36"/>
  <c r="AJ67" i="36"/>
  <c r="AI67" i="36"/>
  <c r="CD67" i="36" s="1"/>
  <c r="AH67" i="36"/>
  <c r="CE67" i="36" s="1"/>
  <c r="AE67" i="36"/>
  <c r="BL67" i="36" s="1"/>
  <c r="AC67" i="36"/>
  <c r="AB67" i="36"/>
  <c r="BI67" i="36" s="1"/>
  <c r="K67" i="36"/>
  <c r="AO62" i="36"/>
  <c r="AN62" i="36"/>
  <c r="AJ62" i="36"/>
  <c r="AI62" i="36"/>
  <c r="CD62" i="36" s="1"/>
  <c r="AH62" i="36"/>
  <c r="CE62" i="36" s="1"/>
  <c r="AE62" i="36"/>
  <c r="BL62" i="36" s="1"/>
  <c r="AC62" i="36"/>
  <c r="AB62" i="36"/>
  <c r="BI62" i="36" s="1"/>
  <c r="K62" i="36"/>
  <c r="AO52" i="36"/>
  <c r="AN52" i="36"/>
  <c r="AJ52" i="36"/>
  <c r="AI52" i="36"/>
  <c r="CD52" i="36" s="1"/>
  <c r="AH52" i="36"/>
  <c r="CE52" i="36" s="1"/>
  <c r="AE52" i="36"/>
  <c r="BL52" i="36" s="1"/>
  <c r="AC52" i="36"/>
  <c r="AB52" i="36"/>
  <c r="BI52" i="36" s="1"/>
  <c r="K52" i="36"/>
  <c r="AO66" i="36"/>
  <c r="AN66" i="36"/>
  <c r="AJ66" i="36"/>
  <c r="AI66" i="36"/>
  <c r="CD66" i="36" s="1"/>
  <c r="AH66" i="36"/>
  <c r="CE66" i="36" s="1"/>
  <c r="AE66" i="36"/>
  <c r="BL66" i="36" s="1"/>
  <c r="AC66" i="36"/>
  <c r="AB66" i="36"/>
  <c r="BI66" i="36" s="1"/>
  <c r="K66" i="36"/>
  <c r="AO65" i="36"/>
  <c r="AN65" i="36"/>
  <c r="AJ65" i="36"/>
  <c r="AI65" i="36"/>
  <c r="CD65" i="36" s="1"/>
  <c r="AH65" i="36"/>
  <c r="CE65" i="36" s="1"/>
  <c r="AE65" i="36"/>
  <c r="BL65" i="36" s="1"/>
  <c r="AC65" i="36"/>
  <c r="AB65" i="36"/>
  <c r="BI65" i="36" s="1"/>
  <c r="K65" i="36"/>
  <c r="AO60" i="36"/>
  <c r="AN60" i="36"/>
  <c r="AJ60" i="36"/>
  <c r="AI60" i="36"/>
  <c r="CD60" i="36" s="1"/>
  <c r="AH60" i="36"/>
  <c r="CE60" i="36" s="1"/>
  <c r="AE60" i="36"/>
  <c r="BL60" i="36" s="1"/>
  <c r="AC60" i="36"/>
  <c r="AB60" i="36"/>
  <c r="BI60" i="36" s="1"/>
  <c r="K60" i="36"/>
  <c r="AO61" i="36"/>
  <c r="AN61" i="36"/>
  <c r="AJ61" i="36"/>
  <c r="AI61" i="36"/>
  <c r="CD61" i="36" s="1"/>
  <c r="AH61" i="36"/>
  <c r="CE61" i="36" s="1"/>
  <c r="AE61" i="36"/>
  <c r="BL61" i="36" s="1"/>
  <c r="AC61" i="36"/>
  <c r="AB61" i="36"/>
  <c r="BI61" i="36" s="1"/>
  <c r="K61" i="36"/>
  <c r="AO47" i="36"/>
  <c r="AN47" i="36"/>
  <c r="AJ47" i="36"/>
  <c r="AI47" i="36"/>
  <c r="CD47" i="36" s="1"/>
  <c r="AH47" i="36"/>
  <c r="CE47" i="36" s="1"/>
  <c r="AE47" i="36"/>
  <c r="BL47" i="36" s="1"/>
  <c r="AC47" i="36"/>
  <c r="AB47" i="36"/>
  <c r="BI47" i="36" s="1"/>
  <c r="K47" i="36"/>
  <c r="AO46" i="36"/>
  <c r="AN46" i="36"/>
  <c r="AJ46" i="36"/>
  <c r="AI46" i="36"/>
  <c r="CD46" i="36" s="1"/>
  <c r="AH46" i="36"/>
  <c r="CE46" i="36" s="1"/>
  <c r="AE46" i="36"/>
  <c r="BL46" i="36" s="1"/>
  <c r="AC46" i="36"/>
  <c r="AB46" i="36"/>
  <c r="BI46" i="36" s="1"/>
  <c r="K46" i="36"/>
  <c r="AO26" i="36"/>
  <c r="AN26" i="36"/>
  <c r="AJ26" i="36"/>
  <c r="AI26" i="36"/>
  <c r="CD26" i="36" s="1"/>
  <c r="AH26" i="36"/>
  <c r="CE26" i="36" s="1"/>
  <c r="AE26" i="36"/>
  <c r="BL26" i="36" s="1"/>
  <c r="AC26" i="36"/>
  <c r="AB26" i="36"/>
  <c r="BI26" i="36" s="1"/>
  <c r="K26" i="36"/>
  <c r="AO25" i="36"/>
  <c r="AN25" i="36"/>
  <c r="AJ25" i="36"/>
  <c r="AI25" i="36"/>
  <c r="CD25" i="36" s="1"/>
  <c r="AH25" i="36"/>
  <c r="CE25" i="36" s="1"/>
  <c r="AE25" i="36"/>
  <c r="BL25" i="36" s="1"/>
  <c r="AC25" i="36"/>
  <c r="AB25" i="36"/>
  <c r="BI25" i="36" s="1"/>
  <c r="K25" i="36"/>
  <c r="AO64" i="36"/>
  <c r="AN64" i="36"/>
  <c r="AJ64" i="36"/>
  <c r="AI64" i="36"/>
  <c r="CD64" i="36" s="1"/>
  <c r="AH64" i="36"/>
  <c r="CE64" i="36" s="1"/>
  <c r="AE64" i="36"/>
  <c r="BL64" i="36" s="1"/>
  <c r="AC64" i="36"/>
  <c r="AB64" i="36"/>
  <c r="BI64" i="36" s="1"/>
  <c r="K64" i="36"/>
  <c r="AO34" i="36"/>
  <c r="AN34" i="36"/>
  <c r="AJ34" i="36"/>
  <c r="AI34" i="36"/>
  <c r="CD34" i="36" s="1"/>
  <c r="AH34" i="36"/>
  <c r="CE34" i="36" s="1"/>
  <c r="AE34" i="36"/>
  <c r="BL34" i="36" s="1"/>
  <c r="AC34" i="36"/>
  <c r="AB34" i="36"/>
  <c r="BI34" i="36" s="1"/>
  <c r="K34" i="36"/>
  <c r="AO59" i="36"/>
  <c r="AN59" i="36"/>
  <c r="AJ59" i="36"/>
  <c r="AI59" i="36"/>
  <c r="CD59" i="36" s="1"/>
  <c r="AH59" i="36"/>
  <c r="CE59" i="36" s="1"/>
  <c r="AE59" i="36"/>
  <c r="BL59" i="36" s="1"/>
  <c r="AC59" i="36"/>
  <c r="AB59" i="36"/>
  <c r="BI59" i="36" s="1"/>
  <c r="K59" i="36"/>
  <c r="AO51" i="36"/>
  <c r="AN51" i="36"/>
  <c r="AJ51" i="36"/>
  <c r="AI51" i="36"/>
  <c r="CD51" i="36" s="1"/>
  <c r="AH51" i="36"/>
  <c r="CE51" i="36" s="1"/>
  <c r="AE51" i="36"/>
  <c r="BL51" i="36" s="1"/>
  <c r="AC51" i="36"/>
  <c r="AB51" i="36"/>
  <c r="BI51" i="36" s="1"/>
  <c r="K51" i="36"/>
  <c r="AO36" i="36"/>
  <c r="AN36" i="36"/>
  <c r="AJ36" i="36"/>
  <c r="AI36" i="36"/>
  <c r="CD36" i="36" s="1"/>
  <c r="AH36" i="36"/>
  <c r="CE36" i="36" s="1"/>
  <c r="AE36" i="36"/>
  <c r="BL36" i="36" s="1"/>
  <c r="AC36" i="36"/>
  <c r="AB36" i="36"/>
  <c r="BI36" i="36" s="1"/>
  <c r="K36" i="36"/>
  <c r="AO33" i="36"/>
  <c r="AN33" i="36"/>
  <c r="AJ33" i="36"/>
  <c r="AI33" i="36"/>
  <c r="CD33" i="36" s="1"/>
  <c r="AH33" i="36"/>
  <c r="CE33" i="36" s="1"/>
  <c r="AE33" i="36"/>
  <c r="BL33" i="36" s="1"/>
  <c r="AC33" i="36"/>
  <c r="AB33" i="36"/>
  <c r="BI33" i="36" s="1"/>
  <c r="K33" i="36"/>
  <c r="AO63" i="36"/>
  <c r="AN63" i="36"/>
  <c r="AJ63" i="36"/>
  <c r="AI63" i="36"/>
  <c r="CD63" i="36" s="1"/>
  <c r="AH63" i="36"/>
  <c r="CE63" i="36" s="1"/>
  <c r="AE63" i="36"/>
  <c r="BL63" i="36" s="1"/>
  <c r="AC63" i="36"/>
  <c r="AB63" i="36"/>
  <c r="BI63" i="36" s="1"/>
  <c r="K63" i="36"/>
  <c r="AO24" i="36"/>
  <c r="AN24" i="36"/>
  <c r="AJ24" i="36"/>
  <c r="AI24" i="36"/>
  <c r="CD24" i="36" s="1"/>
  <c r="AH24" i="36"/>
  <c r="CE24" i="36" s="1"/>
  <c r="AE24" i="36"/>
  <c r="BL24" i="36" s="1"/>
  <c r="AC24" i="36"/>
  <c r="AB24" i="36"/>
  <c r="BI24" i="36" s="1"/>
  <c r="K24" i="36"/>
  <c r="AO23" i="36"/>
  <c r="AN23" i="36"/>
  <c r="AJ23" i="36"/>
  <c r="AI23" i="36"/>
  <c r="CD23" i="36" s="1"/>
  <c r="AH23" i="36"/>
  <c r="CE23" i="36" s="1"/>
  <c r="AE23" i="36"/>
  <c r="BL23" i="36" s="1"/>
  <c r="AC23" i="36"/>
  <c r="AB23" i="36"/>
  <c r="BI23" i="36" s="1"/>
  <c r="K23" i="36"/>
  <c r="AO58" i="36"/>
  <c r="AN58" i="36"/>
  <c r="AJ58" i="36"/>
  <c r="AI58" i="36"/>
  <c r="CD58" i="36" s="1"/>
  <c r="AH58" i="36"/>
  <c r="CE58" i="36" s="1"/>
  <c r="AE58" i="36"/>
  <c r="BL58" i="36" s="1"/>
  <c r="AC58" i="36"/>
  <c r="AB58" i="36"/>
  <c r="BI58" i="36" s="1"/>
  <c r="K58" i="36"/>
  <c r="AO22" i="36"/>
  <c r="AN22" i="36"/>
  <c r="AJ22" i="36"/>
  <c r="AI22" i="36"/>
  <c r="CD22" i="36" s="1"/>
  <c r="AH22" i="36"/>
  <c r="CE22" i="36" s="1"/>
  <c r="AE22" i="36"/>
  <c r="BL22" i="36" s="1"/>
  <c r="AC22" i="36"/>
  <c r="AB22" i="36"/>
  <c r="BI22" i="36" s="1"/>
  <c r="K22" i="36"/>
  <c r="AQ20" i="35"/>
  <c r="AR20" i="35"/>
  <c r="AS20" i="35"/>
  <c r="AT20" i="35"/>
  <c r="AU20" i="35"/>
  <c r="AV20" i="35"/>
  <c r="AW20" i="35"/>
  <c r="AX20" i="35"/>
  <c r="BC20" i="35"/>
  <c r="BB20" i="35" s="1"/>
  <c r="BE20" i="35"/>
  <c r="BF20" i="35"/>
  <c r="BG20" i="35" s="1"/>
  <c r="BH20" i="35"/>
  <c r="BJ20" i="35"/>
  <c r="BK20" i="35"/>
  <c r="BN20" i="35"/>
  <c r="BP20" i="35"/>
  <c r="BU20" i="35"/>
  <c r="BV20" i="35"/>
  <c r="AQ13" i="35"/>
  <c r="AR13" i="35"/>
  <c r="AS13" i="35"/>
  <c r="AT13" i="35"/>
  <c r="AU13" i="35"/>
  <c r="AV13" i="35"/>
  <c r="AW13" i="35"/>
  <c r="AX13" i="35"/>
  <c r="BC13" i="35"/>
  <c r="BB13" i="35" s="1"/>
  <c r="BE13" i="35"/>
  <c r="BF13" i="35"/>
  <c r="BG13" i="35" s="1"/>
  <c r="BH13" i="35"/>
  <c r="BJ13" i="35"/>
  <c r="BK13" i="35"/>
  <c r="BN13" i="35"/>
  <c r="BP13" i="35"/>
  <c r="BU13" i="35"/>
  <c r="BV13" i="35"/>
  <c r="AQ17" i="35"/>
  <c r="AR17" i="35"/>
  <c r="AS17" i="35"/>
  <c r="AT17" i="35"/>
  <c r="AU17" i="35"/>
  <c r="AV17" i="35"/>
  <c r="AW17" i="35"/>
  <c r="AX17" i="35"/>
  <c r="BC17" i="35"/>
  <c r="BB17" i="35" s="1"/>
  <c r="BE17" i="35"/>
  <c r="BF17" i="35"/>
  <c r="BG17" i="35" s="1"/>
  <c r="BH17" i="35"/>
  <c r="BJ17" i="35"/>
  <c r="BK17" i="35"/>
  <c r="BN17" i="35"/>
  <c r="BP17" i="35"/>
  <c r="BU17" i="35"/>
  <c r="BV17" i="35"/>
  <c r="AQ8" i="35"/>
  <c r="AR8" i="35"/>
  <c r="AS8" i="35"/>
  <c r="AT8" i="35"/>
  <c r="AU8" i="35"/>
  <c r="AV8" i="35"/>
  <c r="AW8" i="35"/>
  <c r="AX8" i="35"/>
  <c r="BC8" i="35"/>
  <c r="BB8" i="35" s="1"/>
  <c r="BE8" i="35"/>
  <c r="BF8" i="35"/>
  <c r="BG8" i="35" s="1"/>
  <c r="BH8" i="35"/>
  <c r="BJ8" i="35"/>
  <c r="BK8" i="35"/>
  <c r="BN8" i="35"/>
  <c r="BP8" i="35"/>
  <c r="BU8" i="35"/>
  <c r="BV8" i="35"/>
  <c r="AQ15" i="35"/>
  <c r="AR15" i="35"/>
  <c r="AS15" i="35"/>
  <c r="AT15" i="35"/>
  <c r="AU15" i="35"/>
  <c r="AV15" i="35"/>
  <c r="AW15" i="35"/>
  <c r="AX15" i="35"/>
  <c r="BC15" i="35"/>
  <c r="BB15" i="35" s="1"/>
  <c r="BE15" i="35"/>
  <c r="BF15" i="35"/>
  <c r="BH15" i="35"/>
  <c r="BJ15" i="35"/>
  <c r="BK15" i="35"/>
  <c r="BN15" i="35"/>
  <c r="BP15" i="35"/>
  <c r="BU15" i="35"/>
  <c r="BV15" i="35"/>
  <c r="AQ10" i="35"/>
  <c r="AR10" i="35"/>
  <c r="AS10" i="35"/>
  <c r="AT10" i="35"/>
  <c r="AU10" i="35"/>
  <c r="AV10" i="35"/>
  <c r="AW10" i="35"/>
  <c r="AX10" i="35"/>
  <c r="BC10" i="35"/>
  <c r="BB10" i="35" s="1"/>
  <c r="BE10" i="35"/>
  <c r="BF10" i="35"/>
  <c r="BG10" i="35" s="1"/>
  <c r="BH10" i="35"/>
  <c r="BJ10" i="35"/>
  <c r="BK10" i="35"/>
  <c r="BN10" i="35"/>
  <c r="BP10" i="35"/>
  <c r="BU10" i="35"/>
  <c r="BV10" i="35"/>
  <c r="AQ16" i="35"/>
  <c r="AR16" i="35"/>
  <c r="AS16" i="35"/>
  <c r="AT16" i="35"/>
  <c r="AU16" i="35"/>
  <c r="AV16" i="35"/>
  <c r="AW16" i="35"/>
  <c r="AX16" i="35"/>
  <c r="BC16" i="35"/>
  <c r="BB16" i="35" s="1"/>
  <c r="BE16" i="35"/>
  <c r="BF16" i="35"/>
  <c r="BG16" i="35" s="1"/>
  <c r="BH16" i="35"/>
  <c r="BJ16" i="35"/>
  <c r="BK16" i="35"/>
  <c r="BN16" i="35"/>
  <c r="BP16" i="35"/>
  <c r="BU16" i="35"/>
  <c r="BV16" i="35"/>
  <c r="AQ9" i="35"/>
  <c r="AR9" i="35"/>
  <c r="AS9" i="35"/>
  <c r="AT9" i="35"/>
  <c r="AU9" i="35"/>
  <c r="AV9" i="35"/>
  <c r="AW9" i="35"/>
  <c r="AX9" i="35"/>
  <c r="BC9" i="35"/>
  <c r="BB9" i="35" s="1"/>
  <c r="BE9" i="35"/>
  <c r="BF9" i="35"/>
  <c r="BG9" i="35" s="1"/>
  <c r="BH9" i="35"/>
  <c r="BJ9" i="35"/>
  <c r="BK9" i="35"/>
  <c r="BN9" i="35"/>
  <c r="BP9" i="35"/>
  <c r="BU9" i="35"/>
  <c r="BV9" i="35"/>
  <c r="AQ14" i="35"/>
  <c r="AR14" i="35"/>
  <c r="AS14" i="35"/>
  <c r="AT14" i="35"/>
  <c r="AU14" i="35"/>
  <c r="AV14" i="35"/>
  <c r="AW14" i="35"/>
  <c r="AX14" i="35"/>
  <c r="BC14" i="35"/>
  <c r="BB14" i="35" s="1"/>
  <c r="BE14" i="35"/>
  <c r="BF14" i="35"/>
  <c r="BG14" i="35" s="1"/>
  <c r="BH14" i="35"/>
  <c r="BJ14" i="35"/>
  <c r="BK14" i="35"/>
  <c r="BN14" i="35"/>
  <c r="BP14" i="35"/>
  <c r="BU14" i="35"/>
  <c r="BV14" i="35"/>
  <c r="AQ19" i="35"/>
  <c r="AR19" i="35"/>
  <c r="AS19" i="35"/>
  <c r="AT19" i="35"/>
  <c r="AU19" i="35"/>
  <c r="AV19" i="35"/>
  <c r="AW19" i="35"/>
  <c r="AX19" i="35"/>
  <c r="BC19" i="35"/>
  <c r="BB19" i="35" s="1"/>
  <c r="BE19" i="35"/>
  <c r="BF19" i="35"/>
  <c r="BG19" i="35" s="1"/>
  <c r="BH19" i="35"/>
  <c r="BJ19" i="35"/>
  <c r="BK19" i="35"/>
  <c r="BN19" i="35"/>
  <c r="BP19" i="35"/>
  <c r="BU19" i="35"/>
  <c r="BV19" i="35"/>
  <c r="AQ11" i="35"/>
  <c r="AR11" i="35"/>
  <c r="AS11" i="35"/>
  <c r="AT11" i="35"/>
  <c r="AU11" i="35"/>
  <c r="AV11" i="35"/>
  <c r="AW11" i="35"/>
  <c r="AX11" i="35"/>
  <c r="BC11" i="35"/>
  <c r="BB11" i="35" s="1"/>
  <c r="BE11" i="35"/>
  <c r="BF11" i="35"/>
  <c r="BG11" i="35" s="1"/>
  <c r="BH11" i="35"/>
  <c r="BJ11" i="35"/>
  <c r="BK11" i="35"/>
  <c r="BN11" i="35"/>
  <c r="BP11" i="35"/>
  <c r="BU11" i="35"/>
  <c r="BV11" i="35"/>
  <c r="AQ22" i="35"/>
  <c r="AR22" i="35"/>
  <c r="AS22" i="35"/>
  <c r="AT22" i="35"/>
  <c r="AU22" i="35"/>
  <c r="AV22" i="35"/>
  <c r="AW22" i="35"/>
  <c r="AX22" i="35"/>
  <c r="BC22" i="35"/>
  <c r="BB22" i="35" s="1"/>
  <c r="BE22" i="35"/>
  <c r="BF22" i="35"/>
  <c r="BG22" i="35" s="1"/>
  <c r="BH22" i="35"/>
  <c r="BJ22" i="35"/>
  <c r="BK22" i="35"/>
  <c r="BN22" i="35"/>
  <c r="BP22" i="35"/>
  <c r="BU22" i="35"/>
  <c r="BV22" i="35"/>
  <c r="AQ12" i="35"/>
  <c r="AR12" i="35"/>
  <c r="AS12" i="35"/>
  <c r="AT12" i="35"/>
  <c r="AU12" i="35"/>
  <c r="AV12" i="35"/>
  <c r="AW12" i="35"/>
  <c r="AX12" i="35"/>
  <c r="BC12" i="35"/>
  <c r="BB12" i="35" s="1"/>
  <c r="BE12" i="35"/>
  <c r="BF12" i="35"/>
  <c r="BG12" i="35" s="1"/>
  <c r="BH12" i="35"/>
  <c r="BJ12" i="35"/>
  <c r="BK12" i="35"/>
  <c r="BN12" i="35"/>
  <c r="BP12" i="35"/>
  <c r="BU12" i="35"/>
  <c r="BV12" i="35"/>
  <c r="AQ24" i="35"/>
  <c r="AR24" i="35"/>
  <c r="AS24" i="35"/>
  <c r="AT24" i="35"/>
  <c r="AU24" i="35"/>
  <c r="AV24" i="35"/>
  <c r="AW24" i="35"/>
  <c r="AX24" i="35"/>
  <c r="BC24" i="35"/>
  <c r="BB24" i="35" s="1"/>
  <c r="BE24" i="35"/>
  <c r="BF24" i="35"/>
  <c r="BG24" i="35" s="1"/>
  <c r="BH24" i="35"/>
  <c r="BJ24" i="35"/>
  <c r="BK24" i="35"/>
  <c r="BN24" i="35"/>
  <c r="BP24" i="35"/>
  <c r="BU24" i="35"/>
  <c r="BV24" i="35"/>
  <c r="AQ23" i="35"/>
  <c r="AR23" i="35"/>
  <c r="AS23" i="35"/>
  <c r="AT23" i="35"/>
  <c r="AU23" i="35"/>
  <c r="AV23" i="35"/>
  <c r="AW23" i="35"/>
  <c r="AX23" i="35"/>
  <c r="BC23" i="35"/>
  <c r="BB23" i="35" s="1"/>
  <c r="BE23" i="35"/>
  <c r="BF23" i="35"/>
  <c r="BG23" i="35" s="1"/>
  <c r="BH23" i="35"/>
  <c r="BJ23" i="35"/>
  <c r="BK23" i="35"/>
  <c r="BN23" i="35"/>
  <c r="BP23" i="35"/>
  <c r="BU23" i="35"/>
  <c r="BV23" i="35"/>
  <c r="AQ18" i="35"/>
  <c r="AR18" i="35"/>
  <c r="AS18" i="35"/>
  <c r="AT18" i="35"/>
  <c r="AU18" i="35"/>
  <c r="AV18" i="35"/>
  <c r="AW18" i="35"/>
  <c r="AX18" i="35"/>
  <c r="BC18" i="35"/>
  <c r="BB18" i="35" s="1"/>
  <c r="BE18" i="35"/>
  <c r="BF18" i="35"/>
  <c r="BG18" i="35" s="1"/>
  <c r="BH18" i="35"/>
  <c r="BJ18" i="35"/>
  <c r="BK18" i="35"/>
  <c r="BN18" i="35"/>
  <c r="BP18" i="35"/>
  <c r="BU18" i="35"/>
  <c r="BV18" i="35"/>
  <c r="AQ28" i="35"/>
  <c r="AR28" i="35"/>
  <c r="AS28" i="35"/>
  <c r="AT28" i="35"/>
  <c r="AU28" i="35"/>
  <c r="AV28" i="35"/>
  <c r="AW28" i="35"/>
  <c r="AX28" i="35"/>
  <c r="BE28" i="35"/>
  <c r="BF28" i="35"/>
  <c r="BG28" i="35" s="1"/>
  <c r="BH28" i="35"/>
  <c r="BJ28" i="35"/>
  <c r="BK28" i="35"/>
  <c r="BN28" i="35"/>
  <c r="BP28" i="35"/>
  <c r="BU28" i="35"/>
  <c r="BV28" i="35"/>
  <c r="AQ30" i="35"/>
  <c r="AR30" i="35"/>
  <c r="AS30" i="35"/>
  <c r="AT30" i="35"/>
  <c r="AU30" i="35"/>
  <c r="AV30" i="35"/>
  <c r="AW30" i="35"/>
  <c r="AX30" i="35"/>
  <c r="BE30" i="35"/>
  <c r="BF30" i="35"/>
  <c r="BG30" i="35" s="1"/>
  <c r="BH30" i="35"/>
  <c r="BJ30" i="35"/>
  <c r="BK30" i="35"/>
  <c r="BN30" i="35"/>
  <c r="BP30" i="35"/>
  <c r="BU30" i="35"/>
  <c r="BV30" i="35"/>
  <c r="AQ31" i="35"/>
  <c r="AR31" i="35"/>
  <c r="AS31" i="35"/>
  <c r="AT31" i="35"/>
  <c r="AU31" i="35"/>
  <c r="AV31" i="35"/>
  <c r="AW31" i="35"/>
  <c r="AX31" i="35"/>
  <c r="BE31" i="35"/>
  <c r="BF31" i="35"/>
  <c r="BG31" i="35" s="1"/>
  <c r="BH31" i="35"/>
  <c r="BJ31" i="35"/>
  <c r="BK31" i="35"/>
  <c r="BN31" i="35"/>
  <c r="BP31" i="35"/>
  <c r="BU31" i="35"/>
  <c r="BV31" i="35"/>
  <c r="AQ32" i="35"/>
  <c r="AR32" i="35"/>
  <c r="AS32" i="35"/>
  <c r="AT32" i="35"/>
  <c r="AU32" i="35"/>
  <c r="AV32" i="35"/>
  <c r="AW32" i="35"/>
  <c r="AX32" i="35"/>
  <c r="BE32" i="35"/>
  <c r="BF32" i="35"/>
  <c r="BG32" i="35" s="1"/>
  <c r="BH32" i="35"/>
  <c r="BJ32" i="35"/>
  <c r="BK32" i="35"/>
  <c r="BN32" i="35"/>
  <c r="BP32" i="35"/>
  <c r="BU32" i="35"/>
  <c r="BV32" i="35"/>
  <c r="AQ29" i="35"/>
  <c r="AR29" i="35"/>
  <c r="AS29" i="35"/>
  <c r="AT29" i="35"/>
  <c r="AU29" i="35"/>
  <c r="AV29" i="35"/>
  <c r="AW29" i="35"/>
  <c r="AX29" i="35"/>
  <c r="BE29" i="35"/>
  <c r="BF29" i="35"/>
  <c r="BG29" i="35" s="1"/>
  <c r="BH29" i="35"/>
  <c r="BJ29" i="35"/>
  <c r="BK29" i="35"/>
  <c r="BL29" i="35"/>
  <c r="BN29" i="35"/>
  <c r="BP29" i="35"/>
  <c r="BU29" i="35"/>
  <c r="BV29" i="35"/>
  <c r="AQ25" i="35"/>
  <c r="AR25" i="35"/>
  <c r="AS25" i="35"/>
  <c r="AT25" i="35"/>
  <c r="AU25" i="35"/>
  <c r="AV25" i="35"/>
  <c r="AW25" i="35"/>
  <c r="AX25" i="35"/>
  <c r="BE25" i="35"/>
  <c r="BF25" i="35"/>
  <c r="BG25" i="35" s="1"/>
  <c r="BH25" i="35"/>
  <c r="BJ25" i="35"/>
  <c r="BK25" i="35"/>
  <c r="BN25" i="35"/>
  <c r="BP25" i="35"/>
  <c r="BU25" i="35"/>
  <c r="BV25" i="35"/>
  <c r="AQ26" i="35"/>
  <c r="AR26" i="35"/>
  <c r="AS26" i="35"/>
  <c r="AT26" i="35"/>
  <c r="AU26" i="35"/>
  <c r="AV26" i="35"/>
  <c r="AW26" i="35"/>
  <c r="AX26" i="35"/>
  <c r="BE26" i="35"/>
  <c r="BF26" i="35"/>
  <c r="BG26" i="35" s="1"/>
  <c r="BH26" i="35"/>
  <c r="BJ26" i="35"/>
  <c r="BK26" i="35"/>
  <c r="BN26" i="35"/>
  <c r="BP26" i="35"/>
  <c r="BU26" i="35"/>
  <c r="BV26" i="35"/>
  <c r="AQ33" i="35"/>
  <c r="AR33" i="35"/>
  <c r="AS33" i="35"/>
  <c r="AT33" i="35"/>
  <c r="AU33" i="35"/>
  <c r="AV33" i="35"/>
  <c r="AW33" i="35"/>
  <c r="AX33" i="35"/>
  <c r="BE33" i="35"/>
  <c r="BF33" i="35"/>
  <c r="BG33" i="35" s="1"/>
  <c r="BH33" i="35"/>
  <c r="BJ33" i="35"/>
  <c r="BK33" i="35"/>
  <c r="BL33" i="35"/>
  <c r="BN33" i="35"/>
  <c r="BP33" i="35"/>
  <c r="BU33" i="35"/>
  <c r="BV33" i="35"/>
  <c r="AQ34" i="35"/>
  <c r="AR34" i="35"/>
  <c r="AS34" i="35"/>
  <c r="AT34" i="35"/>
  <c r="AU34" i="35"/>
  <c r="AV34" i="35"/>
  <c r="AW34" i="35"/>
  <c r="AX34" i="35"/>
  <c r="BE34" i="35"/>
  <c r="BF34" i="35"/>
  <c r="BG34" i="35" s="1"/>
  <c r="BH34" i="35"/>
  <c r="BJ34" i="35"/>
  <c r="BK34" i="35"/>
  <c r="BL34" i="35"/>
  <c r="BN34" i="35"/>
  <c r="BP34" i="35"/>
  <c r="BU34" i="35"/>
  <c r="BV34" i="35"/>
  <c r="AQ35" i="35"/>
  <c r="AR35" i="35"/>
  <c r="AS35" i="35"/>
  <c r="AT35" i="35"/>
  <c r="AU35" i="35"/>
  <c r="AV35" i="35"/>
  <c r="AW35" i="35"/>
  <c r="AX35" i="35"/>
  <c r="BE35" i="35"/>
  <c r="BF35" i="35"/>
  <c r="BG35" i="35" s="1"/>
  <c r="BH35" i="35"/>
  <c r="BJ35" i="35"/>
  <c r="BK35" i="35"/>
  <c r="BN35" i="35"/>
  <c r="BP35" i="35"/>
  <c r="BU35" i="35"/>
  <c r="BV35" i="35"/>
  <c r="AQ36" i="35"/>
  <c r="AR36" i="35"/>
  <c r="AS36" i="35"/>
  <c r="AT36" i="35"/>
  <c r="AU36" i="35"/>
  <c r="AV36" i="35"/>
  <c r="AW36" i="35"/>
  <c r="AX36" i="35"/>
  <c r="BE36" i="35"/>
  <c r="BF36" i="35"/>
  <c r="BG36" i="35" s="1"/>
  <c r="BH36" i="35"/>
  <c r="BJ36" i="35"/>
  <c r="BK36" i="35"/>
  <c r="BN36" i="35"/>
  <c r="BP36" i="35"/>
  <c r="BU36" i="35"/>
  <c r="BV36" i="35"/>
  <c r="AQ37" i="35"/>
  <c r="AR37" i="35"/>
  <c r="AS37" i="35"/>
  <c r="AT37" i="35"/>
  <c r="AU37" i="35"/>
  <c r="AV37" i="35"/>
  <c r="AW37" i="35"/>
  <c r="AX37" i="35"/>
  <c r="BE37" i="35"/>
  <c r="BF37" i="35"/>
  <c r="BG37" i="35" s="1"/>
  <c r="BH37" i="35"/>
  <c r="BJ37" i="35"/>
  <c r="BK37" i="35"/>
  <c r="BL37" i="35"/>
  <c r="BN37" i="35"/>
  <c r="BP37" i="35"/>
  <c r="BU37" i="35"/>
  <c r="BV37" i="35"/>
  <c r="AQ27" i="35"/>
  <c r="AR27" i="35"/>
  <c r="AS27" i="35"/>
  <c r="AT27" i="35"/>
  <c r="AU27" i="35"/>
  <c r="AV27" i="35"/>
  <c r="AW27" i="35"/>
  <c r="AX27" i="35"/>
  <c r="BE27" i="35"/>
  <c r="BF27" i="35"/>
  <c r="BG27" i="35" s="1"/>
  <c r="BH27" i="35"/>
  <c r="BJ27" i="35"/>
  <c r="BK27" i="35"/>
  <c r="BN27" i="35"/>
  <c r="BP27" i="35"/>
  <c r="BU27" i="35"/>
  <c r="BV27" i="35"/>
  <c r="AQ38" i="35"/>
  <c r="AR38" i="35"/>
  <c r="AS38" i="35"/>
  <c r="AT38" i="35"/>
  <c r="AU38" i="35"/>
  <c r="AV38" i="35"/>
  <c r="AW38" i="35"/>
  <c r="AX38" i="35"/>
  <c r="BE38" i="35"/>
  <c r="BF38" i="35"/>
  <c r="BG38" i="35" s="1"/>
  <c r="BH38" i="35"/>
  <c r="BJ38" i="35"/>
  <c r="BK38" i="35"/>
  <c r="BN38" i="35"/>
  <c r="BP38" i="35"/>
  <c r="BU38" i="35"/>
  <c r="BV38" i="35"/>
  <c r="AQ39" i="35"/>
  <c r="AR39" i="35"/>
  <c r="AS39" i="35"/>
  <c r="AT39" i="35"/>
  <c r="AU39" i="35"/>
  <c r="AV39" i="35"/>
  <c r="AW39" i="35"/>
  <c r="AX39" i="35"/>
  <c r="BE39" i="35"/>
  <c r="BF39" i="35"/>
  <c r="BG39" i="35" s="1"/>
  <c r="BH39" i="35"/>
  <c r="BJ39" i="35"/>
  <c r="BK39" i="35"/>
  <c r="BN39" i="35"/>
  <c r="BP39" i="35"/>
  <c r="BU39" i="35"/>
  <c r="BV39" i="35"/>
  <c r="AQ40" i="35"/>
  <c r="AR40" i="35"/>
  <c r="AS40" i="35"/>
  <c r="AT40" i="35"/>
  <c r="AU40" i="35"/>
  <c r="AV40" i="35"/>
  <c r="AW40" i="35"/>
  <c r="AX40" i="35"/>
  <c r="BE40" i="35"/>
  <c r="BF40" i="35"/>
  <c r="BG40" i="35" s="1"/>
  <c r="BH40" i="35"/>
  <c r="BJ40" i="35"/>
  <c r="BK40" i="35"/>
  <c r="BN40" i="35"/>
  <c r="BP40" i="35"/>
  <c r="BU40" i="35"/>
  <c r="BV40" i="35"/>
  <c r="AO40" i="35"/>
  <c r="AN40" i="35"/>
  <c r="CA40" i="35" s="1"/>
  <c r="AJ40" i="35"/>
  <c r="AI40" i="35"/>
  <c r="CD40" i="35" s="1"/>
  <c r="AH40" i="35"/>
  <c r="CE40" i="35" s="1"/>
  <c r="AE40" i="35"/>
  <c r="BL40" i="35" s="1"/>
  <c r="AC40" i="35"/>
  <c r="AB40" i="35"/>
  <c r="BI40" i="35" s="1"/>
  <c r="K40" i="35"/>
  <c r="AO39" i="35"/>
  <c r="AN39" i="35"/>
  <c r="CA39" i="35" s="1"/>
  <c r="AJ39" i="35"/>
  <c r="AI39" i="35"/>
  <c r="CD39" i="35" s="1"/>
  <c r="AH39" i="35"/>
  <c r="CE39" i="35" s="1"/>
  <c r="AE39" i="35"/>
  <c r="BL39" i="35" s="1"/>
  <c r="AC39" i="35"/>
  <c r="AB39" i="35"/>
  <c r="BI39" i="35" s="1"/>
  <c r="K39" i="35"/>
  <c r="AO38" i="35"/>
  <c r="AN38" i="35"/>
  <c r="CA38" i="35" s="1"/>
  <c r="AJ38" i="35"/>
  <c r="AI38" i="35"/>
  <c r="CD38" i="35" s="1"/>
  <c r="AH38" i="35"/>
  <c r="CE38" i="35" s="1"/>
  <c r="AE38" i="35"/>
  <c r="BL38" i="35" s="1"/>
  <c r="AC38" i="35"/>
  <c r="AB38" i="35"/>
  <c r="BI38" i="35" s="1"/>
  <c r="K38" i="35"/>
  <c r="AO27" i="35"/>
  <c r="AN27" i="35"/>
  <c r="CA27" i="35" s="1"/>
  <c r="AJ27" i="35"/>
  <c r="AI27" i="35"/>
  <c r="CD27" i="35" s="1"/>
  <c r="AH27" i="35"/>
  <c r="AE27" i="35"/>
  <c r="BL27" i="35" s="1"/>
  <c r="AC27" i="35"/>
  <c r="AB27" i="35"/>
  <c r="BI27" i="35" s="1"/>
  <c r="K27" i="35"/>
  <c r="AO37" i="35"/>
  <c r="AN37" i="35"/>
  <c r="CA37" i="35" s="1"/>
  <c r="AJ37" i="35"/>
  <c r="AI37" i="35"/>
  <c r="CD37" i="35" s="1"/>
  <c r="AH37" i="35"/>
  <c r="CE37" i="35" s="1"/>
  <c r="AC37" i="35"/>
  <c r="K37" i="35"/>
  <c r="AO36" i="35"/>
  <c r="AN36" i="35"/>
  <c r="CA36" i="35" s="1"/>
  <c r="AJ36" i="35"/>
  <c r="AI36" i="35"/>
  <c r="CD36" i="35" s="1"/>
  <c r="AH36" i="35"/>
  <c r="CE36" i="35" s="1"/>
  <c r="AE36" i="35"/>
  <c r="BL36" i="35" s="1"/>
  <c r="AC36" i="35"/>
  <c r="AB36" i="35"/>
  <c r="BI36" i="35" s="1"/>
  <c r="K36" i="35"/>
  <c r="AO35" i="35"/>
  <c r="AN35" i="35"/>
  <c r="CA35" i="35" s="1"/>
  <c r="AJ35" i="35"/>
  <c r="AI35" i="35"/>
  <c r="CD35" i="35" s="1"/>
  <c r="AH35" i="35"/>
  <c r="CE35" i="35" s="1"/>
  <c r="AE35" i="35"/>
  <c r="BL35" i="35" s="1"/>
  <c r="AC35" i="35"/>
  <c r="AB35" i="35"/>
  <c r="BI35" i="35" s="1"/>
  <c r="K35" i="35"/>
  <c r="AO34" i="35"/>
  <c r="AN34" i="35"/>
  <c r="CA34" i="35" s="1"/>
  <c r="AJ34" i="35"/>
  <c r="AI34" i="35"/>
  <c r="CD34" i="35" s="1"/>
  <c r="AH34" i="35"/>
  <c r="CE34" i="35" s="1"/>
  <c r="AC34" i="35"/>
  <c r="K34" i="35"/>
  <c r="AO33" i="35"/>
  <c r="AN33" i="35"/>
  <c r="CA33" i="35" s="1"/>
  <c r="AJ33" i="35"/>
  <c r="AI33" i="35"/>
  <c r="CD33" i="35" s="1"/>
  <c r="AH33" i="35"/>
  <c r="CE33" i="35" s="1"/>
  <c r="AC33" i="35"/>
  <c r="K33" i="35"/>
  <c r="AO26" i="35"/>
  <c r="AN26" i="35"/>
  <c r="CA26" i="35" s="1"/>
  <c r="AJ26" i="35"/>
  <c r="AI26" i="35"/>
  <c r="CD26" i="35" s="1"/>
  <c r="AH26" i="35"/>
  <c r="CE26" i="35" s="1"/>
  <c r="AE26" i="35"/>
  <c r="BL26" i="35" s="1"/>
  <c r="AC26" i="35"/>
  <c r="AB26" i="35"/>
  <c r="BI26" i="35" s="1"/>
  <c r="K26" i="35"/>
  <c r="AO25" i="35"/>
  <c r="AN25" i="35"/>
  <c r="CA25" i="35" s="1"/>
  <c r="AJ25" i="35"/>
  <c r="AI25" i="35"/>
  <c r="CD25" i="35" s="1"/>
  <c r="AH25" i="35"/>
  <c r="AE25" i="35"/>
  <c r="BL25" i="35" s="1"/>
  <c r="AC25" i="35"/>
  <c r="AB25" i="35"/>
  <c r="BI25" i="35" s="1"/>
  <c r="K25" i="35"/>
  <c r="AO29" i="35"/>
  <c r="AN29" i="35"/>
  <c r="CA29" i="35" s="1"/>
  <c r="AJ29" i="35"/>
  <c r="AI29" i="35"/>
  <c r="CD29" i="35" s="1"/>
  <c r="AH29" i="35"/>
  <c r="CE29" i="35" s="1"/>
  <c r="AC29" i="35"/>
  <c r="K29" i="35"/>
  <c r="AO32" i="35"/>
  <c r="AN32" i="35"/>
  <c r="CA32" i="35" s="1"/>
  <c r="AJ32" i="35"/>
  <c r="AI32" i="35"/>
  <c r="CD32" i="35" s="1"/>
  <c r="AH32" i="35"/>
  <c r="CE32" i="35" s="1"/>
  <c r="AE32" i="35"/>
  <c r="BL32" i="35" s="1"/>
  <c r="AC32" i="35"/>
  <c r="AB32" i="35"/>
  <c r="BI32" i="35" s="1"/>
  <c r="K32" i="35"/>
  <c r="AO31" i="35"/>
  <c r="AN31" i="35"/>
  <c r="CA31" i="35" s="1"/>
  <c r="AJ31" i="35"/>
  <c r="AI31" i="35"/>
  <c r="CD31" i="35" s="1"/>
  <c r="AH31" i="35"/>
  <c r="CE31" i="35" s="1"/>
  <c r="AE31" i="35"/>
  <c r="BL31" i="35" s="1"/>
  <c r="AC31" i="35"/>
  <c r="AB31" i="35"/>
  <c r="BI31" i="35" s="1"/>
  <c r="K31" i="35"/>
  <c r="AO30" i="35"/>
  <c r="AN30" i="35"/>
  <c r="CA30" i="35" s="1"/>
  <c r="AJ30" i="35"/>
  <c r="AI30" i="35"/>
  <c r="CD30" i="35" s="1"/>
  <c r="AH30" i="35"/>
  <c r="CE30" i="35" s="1"/>
  <c r="AE30" i="35"/>
  <c r="BL30" i="35" s="1"/>
  <c r="AC30" i="35"/>
  <c r="AB30" i="35"/>
  <c r="BI30" i="35" s="1"/>
  <c r="K30" i="35"/>
  <c r="AO28" i="35"/>
  <c r="AN28" i="35"/>
  <c r="CA28" i="35" s="1"/>
  <c r="AJ28" i="35"/>
  <c r="AI28" i="35"/>
  <c r="CD28" i="35" s="1"/>
  <c r="AH28" i="35"/>
  <c r="CE28" i="35" s="1"/>
  <c r="AE28" i="35"/>
  <c r="BL28" i="35" s="1"/>
  <c r="AC28" i="35"/>
  <c r="AB28" i="35"/>
  <c r="BI28" i="35" s="1"/>
  <c r="K28" i="35"/>
  <c r="AO18" i="35"/>
  <c r="AN18" i="35"/>
  <c r="CA18" i="35" s="1"/>
  <c r="AJ18" i="35"/>
  <c r="AI18" i="35"/>
  <c r="CD18" i="35" s="1"/>
  <c r="AH18" i="35"/>
  <c r="CE18" i="35" s="1"/>
  <c r="AE18" i="35"/>
  <c r="BL18" i="35" s="1"/>
  <c r="AC18" i="35"/>
  <c r="AB18" i="35"/>
  <c r="BI18" i="35" s="1"/>
  <c r="K18" i="35"/>
  <c r="AO23" i="35"/>
  <c r="AN23" i="35"/>
  <c r="CA23" i="35" s="1"/>
  <c r="AJ23" i="35"/>
  <c r="AI23" i="35"/>
  <c r="CD23" i="35" s="1"/>
  <c r="AH23" i="35"/>
  <c r="CE23" i="35" s="1"/>
  <c r="AE23" i="35"/>
  <c r="BL23" i="35" s="1"/>
  <c r="AC23" i="35"/>
  <c r="AB23" i="35"/>
  <c r="BI23" i="35" s="1"/>
  <c r="K23" i="35"/>
  <c r="AO24" i="35"/>
  <c r="AN24" i="35"/>
  <c r="CA24" i="35" s="1"/>
  <c r="AJ24" i="35"/>
  <c r="AI24" i="35"/>
  <c r="CD24" i="35" s="1"/>
  <c r="AH24" i="35"/>
  <c r="CE24" i="35" s="1"/>
  <c r="AE24" i="35"/>
  <c r="BL24" i="35" s="1"/>
  <c r="AC24" i="35"/>
  <c r="AB24" i="35"/>
  <c r="BI24" i="35" s="1"/>
  <c r="K24" i="35"/>
  <c r="AO12" i="35"/>
  <c r="AN12" i="35"/>
  <c r="CA12" i="35" s="1"/>
  <c r="AJ12" i="35"/>
  <c r="AI12" i="35"/>
  <c r="CD12" i="35" s="1"/>
  <c r="AH12" i="35"/>
  <c r="CE12" i="35" s="1"/>
  <c r="AE12" i="35"/>
  <c r="BL12" i="35" s="1"/>
  <c r="AC12" i="35"/>
  <c r="AB12" i="35"/>
  <c r="BI12" i="35" s="1"/>
  <c r="AO22" i="35"/>
  <c r="AN22" i="35"/>
  <c r="CA22" i="35" s="1"/>
  <c r="AJ22" i="35"/>
  <c r="AI22" i="35"/>
  <c r="CD22" i="35" s="1"/>
  <c r="AH22" i="35"/>
  <c r="CE22" i="35" s="1"/>
  <c r="AE22" i="35"/>
  <c r="BL22" i="35" s="1"/>
  <c r="AC22" i="35"/>
  <c r="AB22" i="35"/>
  <c r="BI22" i="35" s="1"/>
  <c r="K22" i="35"/>
  <c r="AO11" i="35"/>
  <c r="AN11" i="35"/>
  <c r="CA11" i="35" s="1"/>
  <c r="AJ11" i="35"/>
  <c r="AI11" i="35"/>
  <c r="CD11" i="35" s="1"/>
  <c r="AH11" i="35"/>
  <c r="CE11" i="35" s="1"/>
  <c r="AE11" i="35"/>
  <c r="BL11" i="35" s="1"/>
  <c r="AC11" i="35"/>
  <c r="AB11" i="35"/>
  <c r="BI11" i="35" s="1"/>
  <c r="K11" i="35"/>
  <c r="AO19" i="35"/>
  <c r="AN19" i="35"/>
  <c r="CA19" i="35" s="1"/>
  <c r="AJ19" i="35"/>
  <c r="AI19" i="35"/>
  <c r="CD19" i="35" s="1"/>
  <c r="AH19" i="35"/>
  <c r="CE19" i="35" s="1"/>
  <c r="AE19" i="35"/>
  <c r="BL19" i="35" s="1"/>
  <c r="AC19" i="35"/>
  <c r="AB19" i="35"/>
  <c r="BI19" i="35" s="1"/>
  <c r="K19" i="35"/>
  <c r="AO14" i="35"/>
  <c r="AN14" i="35"/>
  <c r="CA14" i="35" s="1"/>
  <c r="AJ14" i="35"/>
  <c r="AI14" i="35"/>
  <c r="CD14" i="35" s="1"/>
  <c r="AH14" i="35"/>
  <c r="CE14" i="35" s="1"/>
  <c r="AE14" i="35"/>
  <c r="BL14" i="35" s="1"/>
  <c r="AC14" i="35"/>
  <c r="AB14" i="35"/>
  <c r="BI14" i="35" s="1"/>
  <c r="K14" i="35"/>
  <c r="AO9" i="35"/>
  <c r="AN9" i="35"/>
  <c r="CA9" i="35" s="1"/>
  <c r="AJ9" i="35"/>
  <c r="AI9" i="35"/>
  <c r="CD9" i="35" s="1"/>
  <c r="AH9" i="35"/>
  <c r="CE9" i="35" s="1"/>
  <c r="AE9" i="35"/>
  <c r="BL9" i="35" s="1"/>
  <c r="AC9" i="35"/>
  <c r="AB9" i="35"/>
  <c r="BI9" i="35" s="1"/>
  <c r="K9" i="35"/>
  <c r="AO16" i="35"/>
  <c r="AN16" i="35"/>
  <c r="CA16" i="35" s="1"/>
  <c r="AJ16" i="35"/>
  <c r="AI16" i="35"/>
  <c r="CD16" i="35" s="1"/>
  <c r="AH16" i="35"/>
  <c r="CE16" i="35" s="1"/>
  <c r="AE16" i="35"/>
  <c r="BL16" i="35" s="1"/>
  <c r="AC16" i="35"/>
  <c r="AB16" i="35"/>
  <c r="BI16" i="35" s="1"/>
  <c r="K16" i="35"/>
  <c r="AO10" i="35"/>
  <c r="AN10" i="35"/>
  <c r="CA10" i="35" s="1"/>
  <c r="AJ10" i="35"/>
  <c r="BA10" i="35" s="1"/>
  <c r="AI10" i="35"/>
  <c r="CD10" i="35" s="1"/>
  <c r="AH10" i="35"/>
  <c r="CE10" i="35" s="1"/>
  <c r="AE10" i="35"/>
  <c r="BL10" i="35" s="1"/>
  <c r="AC10" i="35"/>
  <c r="AB10" i="35"/>
  <c r="BI10" i="35" s="1"/>
  <c r="K10" i="35"/>
  <c r="AO15" i="35"/>
  <c r="AN15" i="35"/>
  <c r="CA15" i="35" s="1"/>
  <c r="AJ15" i="35"/>
  <c r="AI15" i="35"/>
  <c r="CD15" i="35" s="1"/>
  <c r="AH15" i="35"/>
  <c r="CE15" i="35" s="1"/>
  <c r="AE15" i="35"/>
  <c r="BL15" i="35" s="1"/>
  <c r="AC15" i="35"/>
  <c r="AB15" i="35"/>
  <c r="BI15" i="35" s="1"/>
  <c r="K15" i="35"/>
  <c r="AO8" i="35"/>
  <c r="AN8" i="35"/>
  <c r="CA8" i="35" s="1"/>
  <c r="AJ8" i="35"/>
  <c r="AI8" i="35"/>
  <c r="CD8" i="35" s="1"/>
  <c r="AH8" i="35"/>
  <c r="CE8" i="35" s="1"/>
  <c r="AE8" i="35"/>
  <c r="BL8" i="35" s="1"/>
  <c r="AC8" i="35"/>
  <c r="AB8" i="35"/>
  <c r="BI8" i="35" s="1"/>
  <c r="K8" i="35"/>
  <c r="AO17" i="35"/>
  <c r="AN17" i="35"/>
  <c r="CA17" i="35" s="1"/>
  <c r="AJ17" i="35"/>
  <c r="AI17" i="35"/>
  <c r="CD17" i="35" s="1"/>
  <c r="AH17" i="35"/>
  <c r="CE17" i="35" s="1"/>
  <c r="AE17" i="35"/>
  <c r="BL17" i="35" s="1"/>
  <c r="AC17" i="35"/>
  <c r="AB17" i="35"/>
  <c r="BI17" i="35" s="1"/>
  <c r="K17" i="35"/>
  <c r="AO13" i="35"/>
  <c r="AN13" i="35"/>
  <c r="CA13" i="35" s="1"/>
  <c r="AJ13" i="35"/>
  <c r="AI13" i="35"/>
  <c r="CD13" i="35" s="1"/>
  <c r="AH13" i="35"/>
  <c r="CE13" i="35" s="1"/>
  <c r="AE13" i="35"/>
  <c r="BL13" i="35" s="1"/>
  <c r="AC13" i="35"/>
  <c r="AB13" i="35"/>
  <c r="BI13" i="35" s="1"/>
  <c r="K13" i="35"/>
  <c r="AO20" i="35"/>
  <c r="AN20" i="35"/>
  <c r="CA20" i="35" s="1"/>
  <c r="AJ20" i="35"/>
  <c r="AI20" i="35"/>
  <c r="CD20" i="35" s="1"/>
  <c r="AH20" i="35"/>
  <c r="CE20" i="35" s="1"/>
  <c r="AE20" i="35"/>
  <c r="BL20" i="35" s="1"/>
  <c r="AC20" i="35"/>
  <c r="AB20" i="35"/>
  <c r="BI20" i="35" s="1"/>
  <c r="BP9" i="16"/>
  <c r="BQ9" i="16" s="1"/>
  <c r="BP15" i="16"/>
  <c r="BQ15" i="16" s="1"/>
  <c r="BP10" i="16"/>
  <c r="BQ10" i="16" s="1"/>
  <c r="BP14" i="16"/>
  <c r="BQ14" i="16" s="1"/>
  <c r="BP16" i="16"/>
  <c r="BQ16" i="16" s="1"/>
  <c r="BP8" i="16"/>
  <c r="BP11" i="16"/>
  <c r="BQ11" i="16" s="1"/>
  <c r="BM39" i="32"/>
  <c r="CE34" i="32"/>
  <c r="CE33" i="32"/>
  <c r="CE35" i="32"/>
  <c r="CE26" i="32"/>
  <c r="CE30" i="32"/>
  <c r="CE29" i="32"/>
  <c r="CE27" i="32"/>
  <c r="CE11" i="32"/>
  <c r="CE19" i="32"/>
  <c r="CE13" i="32"/>
  <c r="CE22" i="32"/>
  <c r="CE37" i="32"/>
  <c r="CE28" i="32"/>
  <c r="CE25" i="32"/>
  <c r="CE24" i="32"/>
  <c r="CE38" i="32"/>
  <c r="CE32" i="32"/>
  <c r="CE36" i="32"/>
  <c r="CE39" i="32"/>
  <c r="CE23" i="32"/>
  <c r="BT14" i="32"/>
  <c r="BU14" i="32" s="1"/>
  <c r="BT21" i="32"/>
  <c r="BU21" i="32" s="1"/>
  <c r="BT8" i="32"/>
  <c r="BT20" i="32"/>
  <c r="BU20" i="32" s="1"/>
  <c r="BT9" i="32"/>
  <c r="BU9" i="32" s="1"/>
  <c r="BT15" i="32"/>
  <c r="BU15" i="32" s="1"/>
  <c r="BT17" i="32"/>
  <c r="BU17" i="32" s="1"/>
  <c r="BT18" i="32"/>
  <c r="BU18" i="32" s="1"/>
  <c r="BT16" i="32"/>
  <c r="BU16" i="32" s="1"/>
  <c r="BT12" i="32"/>
  <c r="BU12" i="32" s="1"/>
  <c r="BT11" i="32"/>
  <c r="BU11" i="32" s="1"/>
  <c r="BT19" i="32"/>
  <c r="BU19" i="32" s="1"/>
  <c r="BT13" i="32"/>
  <c r="BU13" i="32" s="1"/>
  <c r="BT22" i="32"/>
  <c r="BU22" i="32" s="1"/>
  <c r="BT27" i="32"/>
  <c r="BU27" i="32" s="1"/>
  <c r="BT37" i="32"/>
  <c r="BU37" i="32" s="1"/>
  <c r="BT28" i="32"/>
  <c r="BU28" i="32" s="1"/>
  <c r="BT29" i="32"/>
  <c r="BU29" i="32" s="1"/>
  <c r="BT30" i="32"/>
  <c r="BU30" i="32" s="1"/>
  <c r="BT25" i="32"/>
  <c r="BU25" i="32" s="1"/>
  <c r="BT26" i="32"/>
  <c r="BU26" i="32" s="1"/>
  <c r="BT24" i="32"/>
  <c r="BU24" i="32" s="1"/>
  <c r="BT38" i="32"/>
  <c r="BU38" i="32" s="1"/>
  <c r="BT32" i="32"/>
  <c r="BU32" i="32" s="1"/>
  <c r="BT35" i="32"/>
  <c r="BU35" i="32" s="1"/>
  <c r="BT36" i="32"/>
  <c r="BU36" i="32" s="1"/>
  <c r="BT39" i="32"/>
  <c r="BU39" i="32" s="1"/>
  <c r="BT33" i="32"/>
  <c r="BU33" i="32" s="1"/>
  <c r="BT34" i="32"/>
  <c r="BU34" i="32" s="1"/>
  <c r="BT23" i="32"/>
  <c r="BU23" i="32" s="1"/>
  <c r="BT10" i="32"/>
  <c r="BU10" i="32" s="1"/>
  <c r="BV10" i="16"/>
  <c r="BV14" i="16"/>
  <c r="BT10" i="16"/>
  <c r="BT14" i="16"/>
  <c r="BO14" i="16"/>
  <c r="BM14" i="16"/>
  <c r="BN14" i="16" s="1"/>
  <c r="BH14" i="16"/>
  <c r="BF14" i="16"/>
  <c r="BG14" i="16" s="1"/>
  <c r="BE14" i="16"/>
  <c r="G24" i="50" l="1"/>
  <c r="G21" i="50"/>
  <c r="G25" i="50"/>
  <c r="G11" i="50"/>
  <c r="CL39" i="40"/>
  <c r="E12" i="46"/>
  <c r="G18" i="47"/>
  <c r="CL10" i="40"/>
  <c r="G10" i="47"/>
  <c r="CL40" i="40"/>
  <c r="CL14" i="40"/>
  <c r="CL34" i="40"/>
  <c r="CL16" i="40"/>
  <c r="CL33" i="40"/>
  <c r="CL17" i="40"/>
  <c r="CL12" i="40"/>
  <c r="CL29" i="40"/>
  <c r="CL22" i="40"/>
  <c r="CL24" i="40"/>
  <c r="G8" i="47"/>
  <c r="CL8" i="40"/>
  <c r="CL38" i="40"/>
  <c r="CL19" i="40"/>
  <c r="G19" i="47"/>
  <c r="CL21" i="40"/>
  <c r="CL30" i="40"/>
  <c r="CL13" i="40"/>
  <c r="G16" i="47"/>
  <c r="G29" i="48" s="1"/>
  <c r="CL31" i="40"/>
  <c r="CL32" i="40"/>
  <c r="BW8" i="40"/>
  <c r="G13" i="47"/>
  <c r="G22" i="48" s="1"/>
  <c r="CL36" i="40"/>
  <c r="CL26" i="40"/>
  <c r="G14" i="47"/>
  <c r="CL37" i="40"/>
  <c r="CL35" i="40"/>
  <c r="CL20" i="40"/>
  <c r="CL11" i="40"/>
  <c r="CL9" i="40"/>
  <c r="CL27" i="40"/>
  <c r="CL25" i="40"/>
  <c r="G11" i="47"/>
  <c r="CL23" i="40"/>
  <c r="G14" i="46"/>
  <c r="G23" i="48" s="1"/>
  <c r="BQ8" i="39"/>
  <c r="G12" i="46" s="1"/>
  <c r="G20" i="46"/>
  <c r="G19" i="46"/>
  <c r="G10" i="46"/>
  <c r="G11" i="46"/>
  <c r="G17" i="46"/>
  <c r="E8" i="46"/>
  <c r="G8" i="46"/>
  <c r="G15" i="46"/>
  <c r="BQ8" i="38"/>
  <c r="BX8" i="38"/>
  <c r="E18" i="47"/>
  <c r="E19" i="46"/>
  <c r="E17" i="46"/>
  <c r="E15" i="46"/>
  <c r="E14" i="46"/>
  <c r="E23" i="48" s="1"/>
  <c r="E10" i="46"/>
  <c r="E11" i="46"/>
  <c r="E20" i="46"/>
  <c r="BU8" i="32"/>
  <c r="I6" i="48"/>
  <c r="BQ8" i="16"/>
  <c r="E14" i="44" s="1"/>
  <c r="E14" i="48" s="1"/>
  <c r="I14" i="48" s="1"/>
  <c r="E14" i="47"/>
  <c r="E25" i="48" s="1"/>
  <c r="E11" i="47"/>
  <c r="E16" i="47"/>
  <c r="E29" i="48" s="1"/>
  <c r="E19" i="47"/>
  <c r="BT30" i="36"/>
  <c r="E13" i="47" s="1"/>
  <c r="E22" i="48" s="1"/>
  <c r="E10" i="47"/>
  <c r="E10" i="48" s="1"/>
  <c r="E8" i="47"/>
  <c r="BG32" i="36"/>
  <c r="BG37" i="36"/>
  <c r="BG43" i="36"/>
  <c r="BG70" i="36"/>
  <c r="BG45" i="36"/>
  <c r="BG63" i="36"/>
  <c r="BG62" i="36"/>
  <c r="BG9" i="36"/>
  <c r="BG16" i="36"/>
  <c r="BG15" i="35"/>
  <c r="E9" i="46" s="1"/>
  <c r="BJ28" i="40"/>
  <c r="CL28" i="40" s="1"/>
  <c r="BJ18" i="40"/>
  <c r="CL18" i="40" s="1"/>
  <c r="BJ15" i="40"/>
  <c r="CL15" i="40"/>
  <c r="BJ13" i="39"/>
  <c r="G9" i="46" s="1"/>
  <c r="BJ14" i="38"/>
  <c r="BK32" i="36"/>
  <c r="G31" i="48" l="1"/>
  <c r="G11" i="48"/>
  <c r="G32" i="48"/>
  <c r="G27" i="48"/>
  <c r="I29" i="48"/>
  <c r="I22" i="48"/>
  <c r="G9" i="47"/>
  <c r="I23" i="48"/>
  <c r="I25" i="48"/>
  <c r="I24" i="48"/>
  <c r="E9" i="47"/>
  <c r="E9" i="48" s="1"/>
  <c r="CL43" i="40"/>
  <c r="CL44" i="40" s="1"/>
  <c r="BI36" i="32"/>
  <c r="BI34" i="32"/>
  <c r="AQ14" i="32"/>
  <c r="AR14" i="32"/>
  <c r="AS14" i="32"/>
  <c r="AT14" i="32"/>
  <c r="AU14" i="32"/>
  <c r="AV14" i="32"/>
  <c r="AW14" i="32"/>
  <c r="AX14" i="32"/>
  <c r="BC14" i="32"/>
  <c r="BB14" i="32" s="1"/>
  <c r="BE14" i="32"/>
  <c r="BF14" i="32"/>
  <c r="BG14" i="32" s="1"/>
  <c r="BH14" i="32"/>
  <c r="BJ14" i="32"/>
  <c r="BK14" i="32"/>
  <c r="BN14" i="32"/>
  <c r="BO14" i="32"/>
  <c r="BR14" i="32"/>
  <c r="BV14" i="32"/>
  <c r="AQ21" i="32"/>
  <c r="AR21" i="32"/>
  <c r="AS21" i="32"/>
  <c r="AT21" i="32"/>
  <c r="AU21" i="32"/>
  <c r="AV21" i="32"/>
  <c r="AW21" i="32"/>
  <c r="AX21" i="32"/>
  <c r="BC21" i="32"/>
  <c r="BB21" i="32" s="1"/>
  <c r="BE21" i="32"/>
  <c r="BF21" i="32"/>
  <c r="BG21" i="32" s="1"/>
  <c r="BH21" i="32"/>
  <c r="BJ21" i="32"/>
  <c r="BK21" i="32"/>
  <c r="BN21" i="32"/>
  <c r="BO21" i="32"/>
  <c r="BR21" i="32"/>
  <c r="BV21" i="32"/>
  <c r="AQ8" i="32"/>
  <c r="AR8" i="32"/>
  <c r="AS8" i="32"/>
  <c r="AT8" i="32"/>
  <c r="AU8" i="32"/>
  <c r="AV8" i="32"/>
  <c r="AW8" i="32"/>
  <c r="AX8" i="32"/>
  <c r="BC8" i="32"/>
  <c r="BE8" i="32"/>
  <c r="BF8" i="32"/>
  <c r="BH8" i="32"/>
  <c r="BJ8" i="32"/>
  <c r="BK8" i="32"/>
  <c r="BN8" i="32"/>
  <c r="BO8" i="32"/>
  <c r="BR8" i="32"/>
  <c r="BV8" i="32"/>
  <c r="AQ20" i="32"/>
  <c r="AR20" i="32"/>
  <c r="AS20" i="32"/>
  <c r="AT20" i="32"/>
  <c r="AU20" i="32"/>
  <c r="AV20" i="32"/>
  <c r="AW20" i="32"/>
  <c r="AX20" i="32"/>
  <c r="BC20" i="32"/>
  <c r="BB20" i="32" s="1"/>
  <c r="BE20" i="32"/>
  <c r="BF20" i="32"/>
  <c r="BG20" i="32" s="1"/>
  <c r="BH20" i="32"/>
  <c r="BJ20" i="32"/>
  <c r="BK20" i="32"/>
  <c r="BN20" i="32"/>
  <c r="BO20" i="32"/>
  <c r="BR20" i="32"/>
  <c r="BV20" i="32"/>
  <c r="AQ9" i="32"/>
  <c r="AR9" i="32"/>
  <c r="AS9" i="32"/>
  <c r="AT9" i="32"/>
  <c r="AU9" i="32"/>
  <c r="AV9" i="32"/>
  <c r="AW9" i="32"/>
  <c r="AX9" i="32"/>
  <c r="BC9" i="32"/>
  <c r="BB9" i="32" s="1"/>
  <c r="BE9" i="32"/>
  <c r="BH9" i="32"/>
  <c r="BJ9" i="32"/>
  <c r="BK9" i="32"/>
  <c r="BN9" i="32"/>
  <c r="BO9" i="32"/>
  <c r="BR9" i="32"/>
  <c r="BV9" i="32"/>
  <c r="AQ15" i="32"/>
  <c r="AR15" i="32"/>
  <c r="AS15" i="32"/>
  <c r="AT15" i="32"/>
  <c r="AU15" i="32"/>
  <c r="AV15" i="32"/>
  <c r="AW15" i="32"/>
  <c r="AX15" i="32"/>
  <c r="BC15" i="32"/>
  <c r="BB15" i="32" s="1"/>
  <c r="BE15" i="32"/>
  <c r="BF15" i="32"/>
  <c r="BG15" i="32" s="1"/>
  <c r="BH15" i="32"/>
  <c r="BJ15" i="32"/>
  <c r="BK15" i="32"/>
  <c r="BN15" i="32"/>
  <c r="BO15" i="32"/>
  <c r="BR15" i="32"/>
  <c r="BV15" i="32"/>
  <c r="AQ17" i="32"/>
  <c r="AR17" i="32"/>
  <c r="AS17" i="32"/>
  <c r="AT17" i="32"/>
  <c r="AU17" i="32"/>
  <c r="AV17" i="32"/>
  <c r="AW17" i="32"/>
  <c r="AX17" i="32"/>
  <c r="BC17" i="32"/>
  <c r="BB17" i="32" s="1"/>
  <c r="BE17" i="32"/>
  <c r="BF17" i="32"/>
  <c r="BG17" i="32" s="1"/>
  <c r="BH17" i="32"/>
  <c r="BJ17" i="32"/>
  <c r="BK17" i="32"/>
  <c r="BN17" i="32"/>
  <c r="BO17" i="32"/>
  <c r="BR17" i="32"/>
  <c r="BV17" i="32"/>
  <c r="AQ18" i="32"/>
  <c r="AR18" i="32"/>
  <c r="AS18" i="32"/>
  <c r="AT18" i="32"/>
  <c r="AU18" i="32"/>
  <c r="AV18" i="32"/>
  <c r="AW18" i="32"/>
  <c r="AX18" i="32"/>
  <c r="BC18" i="32"/>
  <c r="BB18" i="32" s="1"/>
  <c r="BE18" i="32"/>
  <c r="BF18" i="32"/>
  <c r="BG18" i="32" s="1"/>
  <c r="BH18" i="32"/>
  <c r="BJ18" i="32"/>
  <c r="BK18" i="32"/>
  <c r="BN18" i="32"/>
  <c r="BO18" i="32"/>
  <c r="BR18" i="32"/>
  <c r="BV18" i="32"/>
  <c r="AQ16" i="32"/>
  <c r="AR16" i="32"/>
  <c r="AS16" i="32"/>
  <c r="AT16" i="32"/>
  <c r="AU16" i="32"/>
  <c r="AV16" i="32"/>
  <c r="AW16" i="32"/>
  <c r="AX16" i="32"/>
  <c r="BC16" i="32"/>
  <c r="BB16" i="32" s="1"/>
  <c r="BE16" i="32"/>
  <c r="BF16" i="32"/>
  <c r="BG16" i="32" s="1"/>
  <c r="BH16" i="32"/>
  <c r="BJ16" i="32"/>
  <c r="BK16" i="32"/>
  <c r="BN16" i="32"/>
  <c r="BO16" i="32"/>
  <c r="BR16" i="32"/>
  <c r="BV16" i="32"/>
  <c r="AQ12" i="32"/>
  <c r="AR12" i="32"/>
  <c r="AS12" i="32"/>
  <c r="AT12" i="32"/>
  <c r="AU12" i="32"/>
  <c r="AV12" i="32"/>
  <c r="AW12" i="32"/>
  <c r="AX12" i="32"/>
  <c r="BC12" i="32"/>
  <c r="BB12" i="32" s="1"/>
  <c r="BE12" i="32"/>
  <c r="BF12" i="32"/>
  <c r="BG12" i="32" s="1"/>
  <c r="BH12" i="32"/>
  <c r="BJ12" i="32"/>
  <c r="BK12" i="32"/>
  <c r="BN12" i="32"/>
  <c r="BO12" i="32"/>
  <c r="BR12" i="32"/>
  <c r="BV12" i="32"/>
  <c r="AQ11" i="32"/>
  <c r="AR11" i="32"/>
  <c r="AS11" i="32"/>
  <c r="AT11" i="32"/>
  <c r="AU11" i="32"/>
  <c r="AV11" i="32"/>
  <c r="AW11" i="32"/>
  <c r="AX11" i="32"/>
  <c r="BC11" i="32"/>
  <c r="BB11" i="32" s="1"/>
  <c r="BE11" i="32"/>
  <c r="BF11" i="32"/>
  <c r="BG11" i="32" s="1"/>
  <c r="BH11" i="32"/>
  <c r="BJ11" i="32"/>
  <c r="BK11" i="32"/>
  <c r="BN11" i="32"/>
  <c r="BO11" i="32"/>
  <c r="BR11" i="32"/>
  <c r="BV11" i="32"/>
  <c r="AQ19" i="32"/>
  <c r="AR19" i="32"/>
  <c r="AS19" i="32"/>
  <c r="AT19" i="32"/>
  <c r="AU19" i="32"/>
  <c r="AV19" i="32"/>
  <c r="AW19" i="32"/>
  <c r="AX19" i="32"/>
  <c r="BC19" i="32"/>
  <c r="BB19" i="32" s="1"/>
  <c r="BE19" i="32"/>
  <c r="BF19" i="32"/>
  <c r="BG19" i="32" s="1"/>
  <c r="BH19" i="32"/>
  <c r="BJ19" i="32"/>
  <c r="BK19" i="32"/>
  <c r="BN19" i="32"/>
  <c r="BO19" i="32"/>
  <c r="BR19" i="32"/>
  <c r="BV19" i="32"/>
  <c r="AQ13" i="32"/>
  <c r="AR13" i="32"/>
  <c r="AS13" i="32"/>
  <c r="AT13" i="32"/>
  <c r="AU13" i="32"/>
  <c r="AV13" i="32"/>
  <c r="AW13" i="32"/>
  <c r="AX13" i="32"/>
  <c r="BC13" i="32"/>
  <c r="BB13" i="32" s="1"/>
  <c r="BE13" i="32"/>
  <c r="BF13" i="32"/>
  <c r="BG13" i="32" s="1"/>
  <c r="BH13" i="32"/>
  <c r="BJ13" i="32"/>
  <c r="BK13" i="32"/>
  <c r="BN13" i="32"/>
  <c r="BO13" i="32"/>
  <c r="BR13" i="32"/>
  <c r="BV13" i="32"/>
  <c r="AQ22" i="32"/>
  <c r="AR22" i="32"/>
  <c r="AS22" i="32"/>
  <c r="AT22" i="32"/>
  <c r="AU22" i="32"/>
  <c r="AV22" i="32"/>
  <c r="AW22" i="32"/>
  <c r="AX22" i="32"/>
  <c r="BC22" i="32"/>
  <c r="BB22" i="32" s="1"/>
  <c r="BE22" i="32"/>
  <c r="BF22" i="32"/>
  <c r="BG22" i="32" s="1"/>
  <c r="BH22" i="32"/>
  <c r="BJ22" i="32"/>
  <c r="BK22" i="32"/>
  <c r="BN22" i="32"/>
  <c r="BO22" i="32"/>
  <c r="BR22" i="32"/>
  <c r="BV22" i="32"/>
  <c r="AQ27" i="32"/>
  <c r="AR27" i="32"/>
  <c r="AS27" i="32"/>
  <c r="AT27" i="32"/>
  <c r="AU27" i="32"/>
  <c r="AV27" i="32"/>
  <c r="AW27" i="32"/>
  <c r="AX27" i="32"/>
  <c r="BE27" i="32"/>
  <c r="BF27" i="32"/>
  <c r="BG27" i="32" s="1"/>
  <c r="BH27" i="32"/>
  <c r="BJ27" i="32"/>
  <c r="BK27" i="32"/>
  <c r="BN27" i="32"/>
  <c r="BO27" i="32"/>
  <c r="BR27" i="32"/>
  <c r="BV27" i="32"/>
  <c r="AQ37" i="32"/>
  <c r="AR37" i="32"/>
  <c r="AS37" i="32"/>
  <c r="AT37" i="32"/>
  <c r="AU37" i="32"/>
  <c r="AV37" i="32"/>
  <c r="AW37" i="32"/>
  <c r="AX37" i="32"/>
  <c r="BE37" i="32"/>
  <c r="BF37" i="32"/>
  <c r="BG37" i="32" s="1"/>
  <c r="BH37" i="32"/>
  <c r="BJ37" i="32"/>
  <c r="BK37" i="32"/>
  <c r="BN37" i="32"/>
  <c r="BO37" i="32"/>
  <c r="BR37" i="32"/>
  <c r="BV37" i="32"/>
  <c r="AQ28" i="32"/>
  <c r="AR28" i="32"/>
  <c r="AS28" i="32"/>
  <c r="AT28" i="32"/>
  <c r="AU28" i="32"/>
  <c r="AV28" i="32"/>
  <c r="AW28" i="32"/>
  <c r="AX28" i="32"/>
  <c r="BE28" i="32"/>
  <c r="BF28" i="32"/>
  <c r="BG28" i="32" s="1"/>
  <c r="BH28" i="32"/>
  <c r="BJ28" i="32"/>
  <c r="BK28" i="32"/>
  <c r="BN28" i="32"/>
  <c r="BO28" i="32"/>
  <c r="BR28" i="32"/>
  <c r="BV28" i="32"/>
  <c r="AQ29" i="32"/>
  <c r="AR29" i="32"/>
  <c r="AS29" i="32"/>
  <c r="AT29" i="32"/>
  <c r="AU29" i="32"/>
  <c r="AV29" i="32"/>
  <c r="AW29" i="32"/>
  <c r="AX29" i="32"/>
  <c r="BE29" i="32"/>
  <c r="BF29" i="32"/>
  <c r="BG29" i="32" s="1"/>
  <c r="BH29" i="32"/>
  <c r="BJ29" i="32"/>
  <c r="BK29" i="32"/>
  <c r="BN29" i="32"/>
  <c r="BO29" i="32"/>
  <c r="BR29" i="32"/>
  <c r="BV29" i="32"/>
  <c r="AQ30" i="32"/>
  <c r="AR30" i="32"/>
  <c r="AS30" i="32"/>
  <c r="AT30" i="32"/>
  <c r="AU30" i="32"/>
  <c r="AV30" i="32"/>
  <c r="AW30" i="32"/>
  <c r="AX30" i="32"/>
  <c r="BE30" i="32"/>
  <c r="BF30" i="32"/>
  <c r="BG30" i="32" s="1"/>
  <c r="BH30" i="32"/>
  <c r="BJ30" i="32"/>
  <c r="BK30" i="32"/>
  <c r="BN30" i="32"/>
  <c r="BO30" i="32"/>
  <c r="BR30" i="32"/>
  <c r="BV30" i="32"/>
  <c r="AQ25" i="32"/>
  <c r="AR25" i="32"/>
  <c r="AS25" i="32"/>
  <c r="AT25" i="32"/>
  <c r="AU25" i="32"/>
  <c r="AV25" i="32"/>
  <c r="AW25" i="32"/>
  <c r="AX25" i="32"/>
  <c r="BE25" i="32"/>
  <c r="BF25" i="32"/>
  <c r="BG25" i="32" s="1"/>
  <c r="BH25" i="32"/>
  <c r="BJ25" i="32"/>
  <c r="BK25" i="32"/>
  <c r="BN25" i="32"/>
  <c r="BO25" i="32"/>
  <c r="BR25" i="32"/>
  <c r="BV25" i="32"/>
  <c r="AQ26" i="32"/>
  <c r="AR26" i="32"/>
  <c r="AS26" i="32"/>
  <c r="AT26" i="32"/>
  <c r="AU26" i="32"/>
  <c r="AV26" i="32"/>
  <c r="AW26" i="32"/>
  <c r="AX26" i="32"/>
  <c r="BE26" i="32"/>
  <c r="BF26" i="32"/>
  <c r="BG26" i="32" s="1"/>
  <c r="BH26" i="32"/>
  <c r="BJ26" i="32"/>
  <c r="BK26" i="32"/>
  <c r="BN26" i="32"/>
  <c r="BO26" i="32"/>
  <c r="BR26" i="32"/>
  <c r="BV26" i="32"/>
  <c r="AQ24" i="32"/>
  <c r="AR24" i="32"/>
  <c r="AS24" i="32"/>
  <c r="AT24" i="32"/>
  <c r="AU24" i="32"/>
  <c r="AV24" i="32"/>
  <c r="AW24" i="32"/>
  <c r="AX24" i="32"/>
  <c r="BE24" i="32"/>
  <c r="BF24" i="32"/>
  <c r="BG24" i="32" s="1"/>
  <c r="BH24" i="32"/>
  <c r="BJ24" i="32"/>
  <c r="BK24" i="32"/>
  <c r="BN24" i="32"/>
  <c r="BO24" i="32"/>
  <c r="BR24" i="32"/>
  <c r="BV24" i="32"/>
  <c r="AQ38" i="32"/>
  <c r="AR38" i="32"/>
  <c r="AS38" i="32"/>
  <c r="AT38" i="32"/>
  <c r="AU38" i="32"/>
  <c r="AV38" i="32"/>
  <c r="AW38" i="32"/>
  <c r="AX38" i="32"/>
  <c r="BE38" i="32"/>
  <c r="BF38" i="32"/>
  <c r="BG38" i="32" s="1"/>
  <c r="BH38" i="32"/>
  <c r="BJ38" i="32"/>
  <c r="BK38" i="32"/>
  <c r="BL38" i="32"/>
  <c r="BN38" i="32"/>
  <c r="BO38" i="32"/>
  <c r="BR38" i="32"/>
  <c r="BV38" i="32"/>
  <c r="AQ32" i="32"/>
  <c r="AR32" i="32"/>
  <c r="AS32" i="32"/>
  <c r="AT32" i="32"/>
  <c r="AU32" i="32"/>
  <c r="AV32" i="32"/>
  <c r="AW32" i="32"/>
  <c r="AX32" i="32"/>
  <c r="BE32" i="32"/>
  <c r="BF32" i="32"/>
  <c r="BG32" i="32" s="1"/>
  <c r="BH32" i="32"/>
  <c r="BJ32" i="32"/>
  <c r="BK32" i="32"/>
  <c r="BN32" i="32"/>
  <c r="BO32" i="32"/>
  <c r="BR32" i="32"/>
  <c r="BV32" i="32"/>
  <c r="AQ35" i="32"/>
  <c r="AR35" i="32"/>
  <c r="AS35" i="32"/>
  <c r="AT35" i="32"/>
  <c r="AU35" i="32"/>
  <c r="AV35" i="32"/>
  <c r="AW35" i="32"/>
  <c r="AX35" i="32"/>
  <c r="BE35" i="32"/>
  <c r="BF35" i="32"/>
  <c r="BG35" i="32" s="1"/>
  <c r="BH35" i="32"/>
  <c r="BJ35" i="32"/>
  <c r="BK35" i="32"/>
  <c r="BN35" i="32"/>
  <c r="BO35" i="32"/>
  <c r="BR35" i="32"/>
  <c r="BV35" i="32"/>
  <c r="AQ36" i="32"/>
  <c r="AR36" i="32"/>
  <c r="AS36" i="32"/>
  <c r="AT36" i="32"/>
  <c r="AU36" i="32"/>
  <c r="AV36" i="32"/>
  <c r="AW36" i="32"/>
  <c r="AX36" i="32"/>
  <c r="BE36" i="32"/>
  <c r="BF36" i="32"/>
  <c r="BG36" i="32" s="1"/>
  <c r="BH36" i="32"/>
  <c r="BJ36" i="32"/>
  <c r="BK36" i="32"/>
  <c r="BL36" i="32"/>
  <c r="BN36" i="32"/>
  <c r="BO36" i="32"/>
  <c r="BR36" i="32"/>
  <c r="BV36" i="32"/>
  <c r="AQ39" i="32"/>
  <c r="AR39" i="32"/>
  <c r="AS39" i="32"/>
  <c r="AT39" i="32"/>
  <c r="AU39" i="32"/>
  <c r="AV39" i="32"/>
  <c r="AW39" i="32"/>
  <c r="AX39" i="32"/>
  <c r="BE39" i="32"/>
  <c r="BF39" i="32"/>
  <c r="BG39" i="32" s="1"/>
  <c r="BH39" i="32"/>
  <c r="BJ39" i="32"/>
  <c r="BK39" i="32"/>
  <c r="BL39" i="32"/>
  <c r="BN39" i="32"/>
  <c r="BO39" i="32"/>
  <c r="BR39" i="32"/>
  <c r="BV39" i="32"/>
  <c r="AQ33" i="32"/>
  <c r="AR33" i="32"/>
  <c r="AS33" i="32"/>
  <c r="AT33" i="32"/>
  <c r="AU33" i="32"/>
  <c r="AV33" i="32"/>
  <c r="AW33" i="32"/>
  <c r="AX33" i="32"/>
  <c r="BE33" i="32"/>
  <c r="BF33" i="32"/>
  <c r="BG33" i="32" s="1"/>
  <c r="BH33" i="32"/>
  <c r="BJ33" i="32"/>
  <c r="BK33" i="32"/>
  <c r="BL33" i="32"/>
  <c r="BN33" i="32"/>
  <c r="BO33" i="32"/>
  <c r="BR33" i="32"/>
  <c r="BV33" i="32"/>
  <c r="AQ34" i="32"/>
  <c r="AR34" i="32"/>
  <c r="AS34" i="32"/>
  <c r="AT34" i="32"/>
  <c r="AU34" i="32"/>
  <c r="AV34" i="32"/>
  <c r="AW34" i="32"/>
  <c r="AX34" i="32"/>
  <c r="BE34" i="32"/>
  <c r="BF34" i="32"/>
  <c r="BG34" i="32" s="1"/>
  <c r="BH34" i="32"/>
  <c r="BJ34" i="32"/>
  <c r="BK34" i="32"/>
  <c r="BL34" i="32"/>
  <c r="BN34" i="32"/>
  <c r="BO34" i="32"/>
  <c r="BR34" i="32"/>
  <c r="BV34" i="32"/>
  <c r="AQ23" i="32"/>
  <c r="AR23" i="32"/>
  <c r="AS23" i="32"/>
  <c r="AT23" i="32"/>
  <c r="AU23" i="32"/>
  <c r="AV23" i="32"/>
  <c r="AW23" i="32"/>
  <c r="AX23" i="32"/>
  <c r="BE23" i="32"/>
  <c r="BF23" i="32"/>
  <c r="BG23" i="32" s="1"/>
  <c r="BH23" i="32"/>
  <c r="BJ23" i="32"/>
  <c r="BK23" i="32"/>
  <c r="BN23" i="32"/>
  <c r="BO23" i="32"/>
  <c r="BR23" i="32"/>
  <c r="BV23" i="32"/>
  <c r="BV10" i="32"/>
  <c r="BR10" i="32"/>
  <c r="BO10" i="32"/>
  <c r="BN10" i="32"/>
  <c r="BK10" i="32"/>
  <c r="BJ10" i="32"/>
  <c r="BH10" i="32"/>
  <c r="BF10" i="32"/>
  <c r="BG10" i="32" s="1"/>
  <c r="BE10" i="32"/>
  <c r="BC10" i="32"/>
  <c r="BB10" i="32" s="1"/>
  <c r="AX10" i="32"/>
  <c r="AW10" i="32"/>
  <c r="AV10" i="32"/>
  <c r="AU10" i="32"/>
  <c r="AT10" i="32"/>
  <c r="AS10" i="32"/>
  <c r="AR10" i="32"/>
  <c r="AQ10" i="32"/>
  <c r="AO23" i="32"/>
  <c r="AN23" i="32"/>
  <c r="CA23" i="32" s="1"/>
  <c r="AM23" i="32"/>
  <c r="BP23" i="32" s="1"/>
  <c r="BQ23" i="32" s="1"/>
  <c r="AK23" i="32"/>
  <c r="AJ23" i="32"/>
  <c r="AI23" i="32"/>
  <c r="CD23" i="32" s="1"/>
  <c r="BL23" i="32"/>
  <c r="AC23" i="32"/>
  <c r="AB23" i="32"/>
  <c r="BI23" i="32" s="1"/>
  <c r="AO34" i="32"/>
  <c r="AN34" i="32"/>
  <c r="CA34" i="32" s="1"/>
  <c r="AM34" i="32"/>
  <c r="BP34" i="32" s="1"/>
  <c r="BQ34" i="32" s="1"/>
  <c r="AK34" i="32"/>
  <c r="AJ34" i="32"/>
  <c r="AI34" i="32"/>
  <c r="CD34" i="32" s="1"/>
  <c r="AC34" i="32"/>
  <c r="K34" i="32"/>
  <c r="AO33" i="32"/>
  <c r="AN33" i="32"/>
  <c r="CA33" i="32" s="1"/>
  <c r="AM33" i="32"/>
  <c r="BP33" i="32" s="1"/>
  <c r="BQ33" i="32" s="1"/>
  <c r="AK33" i="32"/>
  <c r="AJ33" i="32"/>
  <c r="AI33" i="32"/>
  <c r="CD33" i="32" s="1"/>
  <c r="AC33" i="32"/>
  <c r="AB33" i="32"/>
  <c r="BI33" i="32" s="1"/>
  <c r="K33" i="32"/>
  <c r="AO39" i="32"/>
  <c r="AN39" i="32"/>
  <c r="CA39" i="32" s="1"/>
  <c r="AM39" i="32"/>
  <c r="BP39" i="32" s="1"/>
  <c r="BQ39" i="32" s="1"/>
  <c r="AK39" i="32"/>
  <c r="AJ39" i="32"/>
  <c r="AI39" i="32"/>
  <c r="CD39" i="32" s="1"/>
  <c r="AC39" i="32"/>
  <c r="AB39" i="32"/>
  <c r="BI39" i="32" s="1"/>
  <c r="K39" i="32"/>
  <c r="AO36" i="32"/>
  <c r="AN36" i="32"/>
  <c r="CA36" i="32" s="1"/>
  <c r="AM36" i="32"/>
  <c r="BP36" i="32" s="1"/>
  <c r="BQ36" i="32" s="1"/>
  <c r="AK36" i="32"/>
  <c r="AJ36" i="32"/>
  <c r="AI36" i="32"/>
  <c r="CD36" i="32" s="1"/>
  <c r="AC36" i="32"/>
  <c r="K36" i="32"/>
  <c r="AO35" i="32"/>
  <c r="AN35" i="32"/>
  <c r="CA35" i="32" s="1"/>
  <c r="AM35" i="32"/>
  <c r="BP35" i="32" s="1"/>
  <c r="BQ35" i="32" s="1"/>
  <c r="AK35" i="32"/>
  <c r="AJ35" i="32"/>
  <c r="AI35" i="32"/>
  <c r="CD35" i="32" s="1"/>
  <c r="BL35" i="32"/>
  <c r="AC35" i="32"/>
  <c r="AB35" i="32"/>
  <c r="BI35" i="32" s="1"/>
  <c r="K35" i="32"/>
  <c r="AO32" i="32"/>
  <c r="AN32" i="32"/>
  <c r="CA32" i="32" s="1"/>
  <c r="AM32" i="32"/>
  <c r="BP32" i="32" s="1"/>
  <c r="BQ32" i="32" s="1"/>
  <c r="AK32" i="32"/>
  <c r="AJ32" i="32"/>
  <c r="AI32" i="32"/>
  <c r="CD32" i="32" s="1"/>
  <c r="BL32" i="32"/>
  <c r="AC32" i="32"/>
  <c r="AB32" i="32"/>
  <c r="BI32" i="32" s="1"/>
  <c r="K32" i="32"/>
  <c r="AO38" i="32"/>
  <c r="AN38" i="32"/>
  <c r="CA38" i="32" s="1"/>
  <c r="AM38" i="32"/>
  <c r="BP38" i="32" s="1"/>
  <c r="BQ38" i="32" s="1"/>
  <c r="AK38" i="32"/>
  <c r="AJ38" i="32"/>
  <c r="AI38" i="32"/>
  <c r="CD38" i="32" s="1"/>
  <c r="AC38" i="32"/>
  <c r="AB38" i="32"/>
  <c r="BI38" i="32" s="1"/>
  <c r="K38" i="32"/>
  <c r="AO24" i="32"/>
  <c r="AN24" i="32"/>
  <c r="CA24" i="32" s="1"/>
  <c r="AM24" i="32"/>
  <c r="BP24" i="32" s="1"/>
  <c r="BQ24" i="32" s="1"/>
  <c r="AK24" i="32"/>
  <c r="AJ24" i="32"/>
  <c r="AI24" i="32"/>
  <c r="CD24" i="32" s="1"/>
  <c r="BL24" i="32"/>
  <c r="AC24" i="32"/>
  <c r="AB24" i="32"/>
  <c r="BI24" i="32" s="1"/>
  <c r="K24" i="32"/>
  <c r="AO26" i="32"/>
  <c r="AN26" i="32"/>
  <c r="CA26" i="32" s="1"/>
  <c r="AM26" i="32"/>
  <c r="BP26" i="32" s="1"/>
  <c r="BQ26" i="32" s="1"/>
  <c r="AK26" i="32"/>
  <c r="AJ26" i="32"/>
  <c r="AI26" i="32"/>
  <c r="CD26" i="32" s="1"/>
  <c r="BL26" i="32"/>
  <c r="AC26" i="32"/>
  <c r="AB26" i="32"/>
  <c r="BI26" i="32" s="1"/>
  <c r="K26" i="32"/>
  <c r="AO25" i="32"/>
  <c r="AN25" i="32"/>
  <c r="CA25" i="32" s="1"/>
  <c r="AM25" i="32"/>
  <c r="BP25" i="32" s="1"/>
  <c r="BQ25" i="32" s="1"/>
  <c r="AK25" i="32"/>
  <c r="AJ25" i="32"/>
  <c r="AI25" i="32"/>
  <c r="CD25" i="32" s="1"/>
  <c r="BL25" i="32"/>
  <c r="AC25" i="32"/>
  <c r="AB25" i="32"/>
  <c r="BI25" i="32" s="1"/>
  <c r="K25" i="32"/>
  <c r="AO30" i="32"/>
  <c r="AN30" i="32"/>
  <c r="CA30" i="32" s="1"/>
  <c r="AM30" i="32"/>
  <c r="BP30" i="32" s="1"/>
  <c r="BQ30" i="32" s="1"/>
  <c r="AK30" i="32"/>
  <c r="AJ30" i="32"/>
  <c r="AI30" i="32"/>
  <c r="CD30" i="32" s="1"/>
  <c r="BL30" i="32"/>
  <c r="AC30" i="32"/>
  <c r="AB30" i="32"/>
  <c r="BI30" i="32" s="1"/>
  <c r="K30" i="32"/>
  <c r="AO29" i="32"/>
  <c r="AN29" i="32"/>
  <c r="CA29" i="32" s="1"/>
  <c r="AM29" i="32"/>
  <c r="BP29" i="32" s="1"/>
  <c r="BQ29" i="32" s="1"/>
  <c r="AK29" i="32"/>
  <c r="AJ29" i="32"/>
  <c r="AI29" i="32"/>
  <c r="CD29" i="32" s="1"/>
  <c r="BL29" i="32"/>
  <c r="AC29" i="32"/>
  <c r="AB29" i="32"/>
  <c r="BI29" i="32" s="1"/>
  <c r="K29" i="32"/>
  <c r="AO28" i="32"/>
  <c r="AN28" i="32"/>
  <c r="CA28" i="32" s="1"/>
  <c r="AM28" i="32"/>
  <c r="BP28" i="32" s="1"/>
  <c r="BQ28" i="32" s="1"/>
  <c r="AK28" i="32"/>
  <c r="AJ28" i="32"/>
  <c r="AI28" i="32"/>
  <c r="CD28" i="32" s="1"/>
  <c r="BL28" i="32"/>
  <c r="AC28" i="32"/>
  <c r="AB28" i="32"/>
  <c r="BI28" i="32" s="1"/>
  <c r="K28" i="32"/>
  <c r="AO37" i="32"/>
  <c r="AN37" i="32"/>
  <c r="CA37" i="32" s="1"/>
  <c r="AM37" i="32"/>
  <c r="BP37" i="32" s="1"/>
  <c r="BQ37" i="32" s="1"/>
  <c r="AK37" i="32"/>
  <c r="AJ37" i="32"/>
  <c r="AI37" i="32"/>
  <c r="CD37" i="32" s="1"/>
  <c r="BL37" i="32"/>
  <c r="AC37" i="32"/>
  <c r="AB37" i="32"/>
  <c r="BI37" i="32" s="1"/>
  <c r="K37" i="32"/>
  <c r="AO27" i="32"/>
  <c r="AN27" i="32"/>
  <c r="CA27" i="32" s="1"/>
  <c r="AM27" i="32"/>
  <c r="BP27" i="32" s="1"/>
  <c r="BQ27" i="32" s="1"/>
  <c r="AK27" i="32"/>
  <c r="AJ27" i="32"/>
  <c r="AI27" i="32"/>
  <c r="CD27" i="32" s="1"/>
  <c r="BL27" i="32"/>
  <c r="AC27" i="32"/>
  <c r="AB27" i="32"/>
  <c r="BI27" i="32" s="1"/>
  <c r="K27" i="32"/>
  <c r="AO22" i="32"/>
  <c r="AN22" i="32"/>
  <c r="CA22" i="32" s="1"/>
  <c r="AM22" i="32"/>
  <c r="BP22" i="32" s="1"/>
  <c r="BQ22" i="32" s="1"/>
  <c r="AK22" i="32"/>
  <c r="AJ22" i="32"/>
  <c r="AI22" i="32"/>
  <c r="CD22" i="32" s="1"/>
  <c r="AE22" i="32"/>
  <c r="BL22" i="32" s="1"/>
  <c r="AC22" i="32"/>
  <c r="AB22" i="32"/>
  <c r="BI22" i="32" s="1"/>
  <c r="AO13" i="32"/>
  <c r="AN13" i="32"/>
  <c r="CA13" i="32" s="1"/>
  <c r="AM13" i="32"/>
  <c r="BP13" i="32" s="1"/>
  <c r="BQ13" i="32" s="1"/>
  <c r="AK13" i="32"/>
  <c r="AJ13" i="32"/>
  <c r="AI13" i="32"/>
  <c r="CD13" i="32" s="1"/>
  <c r="AE13" i="32"/>
  <c r="BL13" i="32" s="1"/>
  <c r="AC13" i="32"/>
  <c r="AB13" i="32"/>
  <c r="BI13" i="32" s="1"/>
  <c r="K13" i="32"/>
  <c r="AO19" i="32"/>
  <c r="AN19" i="32"/>
  <c r="CA19" i="32" s="1"/>
  <c r="AM19" i="32"/>
  <c r="BP19" i="32" s="1"/>
  <c r="BQ19" i="32" s="1"/>
  <c r="AK19" i="32"/>
  <c r="AJ19" i="32"/>
  <c r="AI19" i="32"/>
  <c r="CD19" i="32" s="1"/>
  <c r="AE19" i="32"/>
  <c r="BL19" i="32" s="1"/>
  <c r="AC19" i="32"/>
  <c r="AB19" i="32"/>
  <c r="BI19" i="32" s="1"/>
  <c r="K19" i="32"/>
  <c r="AO11" i="32"/>
  <c r="AN11" i="32"/>
  <c r="CA11" i="32" s="1"/>
  <c r="AM11" i="32"/>
  <c r="BP11" i="32" s="1"/>
  <c r="BQ11" i="32" s="1"/>
  <c r="AK11" i="32"/>
  <c r="AJ11" i="32"/>
  <c r="AI11" i="32"/>
  <c r="CD11" i="32" s="1"/>
  <c r="AE11" i="32"/>
  <c r="BL11" i="32" s="1"/>
  <c r="AC11" i="32"/>
  <c r="AB11" i="32"/>
  <c r="BI11" i="32" s="1"/>
  <c r="K11" i="32"/>
  <c r="AO12" i="32"/>
  <c r="AN12" i="32"/>
  <c r="CA12" i="32" s="1"/>
  <c r="AM12" i="32"/>
  <c r="BP12" i="32" s="1"/>
  <c r="BQ12" i="32" s="1"/>
  <c r="AK12" i="32"/>
  <c r="AJ12" i="32"/>
  <c r="AI12" i="32"/>
  <c r="CD12" i="32" s="1"/>
  <c r="AH12" i="32"/>
  <c r="CE12" i="32" s="1"/>
  <c r="AE12" i="32"/>
  <c r="BL12" i="32" s="1"/>
  <c r="AC12" i="32"/>
  <c r="AB12" i="32"/>
  <c r="BI12" i="32" s="1"/>
  <c r="K12" i="32"/>
  <c r="AO16" i="32"/>
  <c r="AN16" i="32"/>
  <c r="CA16" i="32" s="1"/>
  <c r="AM16" i="32"/>
  <c r="BP16" i="32" s="1"/>
  <c r="BQ16" i="32" s="1"/>
  <c r="AK16" i="32"/>
  <c r="AJ16" i="32"/>
  <c r="AI16" i="32"/>
  <c r="CD16" i="32" s="1"/>
  <c r="AH16" i="32"/>
  <c r="CE16" i="32" s="1"/>
  <c r="AE16" i="32"/>
  <c r="BL16" i="32" s="1"/>
  <c r="AC16" i="32"/>
  <c r="AB16" i="32"/>
  <c r="BI16" i="32" s="1"/>
  <c r="AO18" i="32"/>
  <c r="AN18" i="32"/>
  <c r="CA18" i="32" s="1"/>
  <c r="AM18" i="32"/>
  <c r="BP18" i="32" s="1"/>
  <c r="BQ18" i="32" s="1"/>
  <c r="AK18" i="32"/>
  <c r="AJ18" i="32"/>
  <c r="AI18" i="32"/>
  <c r="CD18" i="32" s="1"/>
  <c r="AH18" i="32"/>
  <c r="CE18" i="32" s="1"/>
  <c r="AE18" i="32"/>
  <c r="BL18" i="32" s="1"/>
  <c r="AC18" i="32"/>
  <c r="AB18" i="32"/>
  <c r="BI18" i="32" s="1"/>
  <c r="K18" i="32"/>
  <c r="AO17" i="32"/>
  <c r="AN17" i="32"/>
  <c r="CA17" i="32" s="1"/>
  <c r="AM17" i="32"/>
  <c r="BP17" i="32" s="1"/>
  <c r="BQ17" i="32" s="1"/>
  <c r="AK17" i="32"/>
  <c r="AJ17" i="32"/>
  <c r="AI17" i="32"/>
  <c r="CD17" i="32" s="1"/>
  <c r="AH17" i="32"/>
  <c r="CE17" i="32" s="1"/>
  <c r="AE17" i="32"/>
  <c r="BL17" i="32" s="1"/>
  <c r="AC17" i="32"/>
  <c r="AB17" i="32"/>
  <c r="BI17" i="32" s="1"/>
  <c r="AO15" i="32"/>
  <c r="AN15" i="32"/>
  <c r="CA15" i="32" s="1"/>
  <c r="AM15" i="32"/>
  <c r="BP15" i="32" s="1"/>
  <c r="BQ15" i="32" s="1"/>
  <c r="AK15" i="32"/>
  <c r="AJ15" i="32"/>
  <c r="AI15" i="32"/>
  <c r="CD15" i="32" s="1"/>
  <c r="AH15" i="32"/>
  <c r="CE15" i="32" s="1"/>
  <c r="AE15" i="32"/>
  <c r="BL15" i="32" s="1"/>
  <c r="AC15" i="32"/>
  <c r="AB15" i="32"/>
  <c r="BI15" i="32" s="1"/>
  <c r="K15" i="32"/>
  <c r="AO9" i="32"/>
  <c r="AN9" i="32"/>
  <c r="CA9" i="32" s="1"/>
  <c r="AM9" i="32"/>
  <c r="BP9" i="32" s="1"/>
  <c r="BQ9" i="32" s="1"/>
  <c r="AK9" i="32"/>
  <c r="AJ9" i="32"/>
  <c r="AI9" i="32"/>
  <c r="CD9" i="32" s="1"/>
  <c r="AH9" i="32"/>
  <c r="CE9" i="32" s="1"/>
  <c r="AE9" i="32"/>
  <c r="BL9" i="32" s="1"/>
  <c r="AC9" i="32"/>
  <c r="AB9" i="32"/>
  <c r="BI9" i="32" s="1"/>
  <c r="AO20" i="32"/>
  <c r="AN20" i="32"/>
  <c r="CA20" i="32" s="1"/>
  <c r="AM20" i="32"/>
  <c r="BP20" i="32" s="1"/>
  <c r="BQ20" i="32" s="1"/>
  <c r="AK20" i="32"/>
  <c r="AJ20" i="32"/>
  <c r="AI20" i="32"/>
  <c r="CD20" i="32" s="1"/>
  <c r="AH20" i="32"/>
  <c r="CE20" i="32" s="1"/>
  <c r="AE20" i="32"/>
  <c r="BL20" i="32" s="1"/>
  <c r="AC20" i="32"/>
  <c r="AB20" i="32"/>
  <c r="BI20" i="32" s="1"/>
  <c r="K20" i="32"/>
  <c r="AO8" i="32"/>
  <c r="AN8" i="32"/>
  <c r="CA8" i="32" s="1"/>
  <c r="AM8" i="32"/>
  <c r="BP8" i="32" s="1"/>
  <c r="AK8" i="32"/>
  <c r="AJ8" i="32"/>
  <c r="AI8" i="32"/>
  <c r="CD8" i="32" s="1"/>
  <c r="AH8" i="32"/>
  <c r="CE8" i="32" s="1"/>
  <c r="AE8" i="32"/>
  <c r="BL8" i="32" s="1"/>
  <c r="AC8" i="32"/>
  <c r="AB8" i="32"/>
  <c r="K8" i="32"/>
  <c r="AO21" i="32"/>
  <c r="AN21" i="32"/>
  <c r="CA21" i="32" s="1"/>
  <c r="AM21" i="32"/>
  <c r="BP21" i="32" s="1"/>
  <c r="BQ21" i="32" s="1"/>
  <c r="AK21" i="32"/>
  <c r="AJ21" i="32"/>
  <c r="AI21" i="32"/>
  <c r="CD21" i="32" s="1"/>
  <c r="AH21" i="32"/>
  <c r="CE21" i="32" s="1"/>
  <c r="AE21" i="32"/>
  <c r="BL21" i="32" s="1"/>
  <c r="AC21" i="32"/>
  <c r="AB21" i="32"/>
  <c r="BI21" i="32" s="1"/>
  <c r="K21" i="32"/>
  <c r="AO14" i="32"/>
  <c r="AN14" i="32"/>
  <c r="CA14" i="32" s="1"/>
  <c r="AM14" i="32"/>
  <c r="BP14" i="32" s="1"/>
  <c r="BQ14" i="32" s="1"/>
  <c r="AK14" i="32"/>
  <c r="AJ14" i="32"/>
  <c r="AI14" i="32"/>
  <c r="CD14" i="32" s="1"/>
  <c r="AH14" i="32"/>
  <c r="CE14" i="32" s="1"/>
  <c r="AE14" i="32"/>
  <c r="BL14" i="32" s="1"/>
  <c r="AC14" i="32"/>
  <c r="AB14" i="32"/>
  <c r="BI14" i="32" s="1"/>
  <c r="AO10" i="32"/>
  <c r="AN10" i="32"/>
  <c r="CA10" i="32" s="1"/>
  <c r="AM10" i="32"/>
  <c r="BP10" i="32" s="1"/>
  <c r="BQ10" i="32" s="1"/>
  <c r="AK10" i="32"/>
  <c r="AJ10" i="32"/>
  <c r="AI10" i="32"/>
  <c r="CD10" i="32" s="1"/>
  <c r="AH10" i="32"/>
  <c r="CE10" i="32" s="1"/>
  <c r="AE10" i="32"/>
  <c r="BL10" i="32" s="1"/>
  <c r="AC10" i="32"/>
  <c r="AB10" i="32"/>
  <c r="BI10" i="32" s="1"/>
  <c r="BJ14" i="16"/>
  <c r="BC14" i="16"/>
  <c r="BB14" i="16" s="1"/>
  <c r="AZ14" i="16"/>
  <c r="AQ14" i="16"/>
  <c r="AR14" i="16"/>
  <c r="AS14" i="16"/>
  <c r="AT14" i="16"/>
  <c r="AU14" i="16"/>
  <c r="AV14" i="16"/>
  <c r="AW14" i="16"/>
  <c r="AX14" i="16"/>
  <c r="AO14" i="16"/>
  <c r="AN14" i="16"/>
  <c r="CA14" i="16" s="1"/>
  <c r="AM14" i="16"/>
  <c r="BR14" i="16" s="1"/>
  <c r="BS14" i="16" s="1"/>
  <c r="AK14" i="16"/>
  <c r="AJ14" i="16"/>
  <c r="AI14" i="16"/>
  <c r="AH14" i="16"/>
  <c r="AE14" i="16"/>
  <c r="AC14" i="16"/>
  <c r="AB14" i="16"/>
  <c r="BI14" i="16" s="1"/>
  <c r="K8" i="16"/>
  <c r="K16" i="16"/>
  <c r="K10" i="16"/>
  <c r="K15" i="16"/>
  <c r="K9" i="16"/>
  <c r="K11" i="16"/>
  <c r="BV9" i="16"/>
  <c r="BV15" i="16"/>
  <c r="BV16" i="16"/>
  <c r="BV8" i="16"/>
  <c r="BV11" i="16"/>
  <c r="BT9" i="16"/>
  <c r="BT15" i="16"/>
  <c r="BT16" i="16"/>
  <c r="BT8" i="16"/>
  <c r="BT11" i="16"/>
  <c r="AO8" i="16"/>
  <c r="AN8" i="16"/>
  <c r="CA8" i="16" s="1"/>
  <c r="AM8" i="16"/>
  <c r="BR8" i="16" s="1"/>
  <c r="AO16" i="16"/>
  <c r="AN16" i="16"/>
  <c r="CA16" i="16" s="1"/>
  <c r="AM16" i="16"/>
  <c r="BR16" i="16" s="1"/>
  <c r="BS16" i="16" s="1"/>
  <c r="AO10" i="16"/>
  <c r="AN10" i="16"/>
  <c r="CA10" i="16" s="1"/>
  <c r="AM10" i="16"/>
  <c r="BR10" i="16" s="1"/>
  <c r="BS10" i="16" s="1"/>
  <c r="AO15" i="16"/>
  <c r="AN15" i="16"/>
  <c r="CA15" i="16" s="1"/>
  <c r="AM15" i="16"/>
  <c r="BR15" i="16" s="1"/>
  <c r="BS15" i="16" s="1"/>
  <c r="AO9" i="16"/>
  <c r="AN9" i="16"/>
  <c r="CA9" i="16" s="1"/>
  <c r="AM9" i="16"/>
  <c r="BR9" i="16" s="1"/>
  <c r="BS9" i="16" s="1"/>
  <c r="AO11" i="16"/>
  <c r="AN11" i="16"/>
  <c r="CA11" i="16" s="1"/>
  <c r="AM11" i="16"/>
  <c r="BR11" i="16" s="1"/>
  <c r="BS11" i="16" s="1"/>
  <c r="BO9" i="16"/>
  <c r="BO15" i="16"/>
  <c r="BO10" i="16"/>
  <c r="BO16" i="16"/>
  <c r="BO8" i="16"/>
  <c r="BO11" i="16"/>
  <c r="BN11" i="16"/>
  <c r="BM9" i="16"/>
  <c r="BM15" i="16"/>
  <c r="BN15" i="16" s="1"/>
  <c r="BM10" i="16"/>
  <c r="BN10" i="16" s="1"/>
  <c r="BM16" i="16"/>
  <c r="BN16" i="16" s="1"/>
  <c r="BM8" i="16"/>
  <c r="BF9" i="16"/>
  <c r="BG9" i="16" s="1"/>
  <c r="BF15" i="16"/>
  <c r="BG15" i="16" s="1"/>
  <c r="BF10" i="16"/>
  <c r="BG10" i="16" s="1"/>
  <c r="BF16" i="16"/>
  <c r="BG16" i="16" s="1"/>
  <c r="BF8" i="16"/>
  <c r="BF11" i="16"/>
  <c r="BG11" i="16" s="1"/>
  <c r="BE11" i="16"/>
  <c r="BL8" i="16"/>
  <c r="BL11" i="16"/>
  <c r="BH11" i="16"/>
  <c r="BJ11" i="16"/>
  <c r="BK9" i="16"/>
  <c r="BK15" i="16"/>
  <c r="BK10" i="16"/>
  <c r="BK16" i="16"/>
  <c r="BK8" i="16"/>
  <c r="BK11" i="16"/>
  <c r="BJ9" i="16"/>
  <c r="BJ15" i="16"/>
  <c r="BJ10" i="16"/>
  <c r="BJ16" i="16"/>
  <c r="BJ8" i="16"/>
  <c r="BH8" i="16"/>
  <c r="BH16" i="16"/>
  <c r="BH10" i="16"/>
  <c r="BH15" i="16"/>
  <c r="BH9" i="16"/>
  <c r="BE9" i="16"/>
  <c r="BE15" i="16"/>
  <c r="BE10" i="16"/>
  <c r="BE16" i="16"/>
  <c r="BE8" i="16"/>
  <c r="BC9" i="16"/>
  <c r="BB9" i="16" s="1"/>
  <c r="BC15" i="16"/>
  <c r="BB15" i="16" s="1"/>
  <c r="BC10" i="16"/>
  <c r="BB10" i="16" s="1"/>
  <c r="BC11" i="16"/>
  <c r="BB11" i="16" s="1"/>
  <c r="AZ9" i="16"/>
  <c r="AZ15" i="16"/>
  <c r="AZ10" i="16"/>
  <c r="AZ16" i="16"/>
  <c r="AZ8" i="16"/>
  <c r="AZ11" i="16"/>
  <c r="AR11" i="16"/>
  <c r="AS11" i="16"/>
  <c r="AT11" i="16"/>
  <c r="AU11" i="16"/>
  <c r="AV11" i="16"/>
  <c r="AW11" i="16"/>
  <c r="AX11" i="16"/>
  <c r="AR9" i="16"/>
  <c r="AS9" i="16"/>
  <c r="AT9" i="16"/>
  <c r="AU9" i="16"/>
  <c r="AV9" i="16"/>
  <c r="AW9" i="16"/>
  <c r="AX9" i="16"/>
  <c r="AR15" i="16"/>
  <c r="AS15" i="16"/>
  <c r="AT15" i="16"/>
  <c r="AU15" i="16"/>
  <c r="AV15" i="16"/>
  <c r="AW15" i="16"/>
  <c r="AX15" i="16"/>
  <c r="AR10" i="16"/>
  <c r="AS10" i="16"/>
  <c r="AT10" i="16"/>
  <c r="AU10" i="16"/>
  <c r="AV10" i="16"/>
  <c r="AW10" i="16"/>
  <c r="AX10" i="16"/>
  <c r="AR16" i="16"/>
  <c r="AS16" i="16"/>
  <c r="AT16" i="16"/>
  <c r="AU16" i="16"/>
  <c r="AV16" i="16"/>
  <c r="AW16" i="16"/>
  <c r="AX16" i="16"/>
  <c r="AR8" i="16"/>
  <c r="AS8" i="16"/>
  <c r="AT8" i="16"/>
  <c r="AU8" i="16"/>
  <c r="AV8" i="16"/>
  <c r="AW8" i="16"/>
  <c r="AX8" i="16"/>
  <c r="AQ9" i="16"/>
  <c r="AQ15" i="16"/>
  <c r="AQ10" i="16"/>
  <c r="AQ16" i="16"/>
  <c r="AQ8" i="16"/>
  <c r="AQ11" i="16"/>
  <c r="E25" i="50" l="1"/>
  <c r="E24" i="50"/>
  <c r="E11" i="50"/>
  <c r="E21" i="50"/>
  <c r="BQ8" i="32"/>
  <c r="E14" i="50" s="1"/>
  <c r="E10" i="44"/>
  <c r="E16" i="44"/>
  <c r="I16" i="48" s="1"/>
  <c r="E18" i="44"/>
  <c r="E8" i="44"/>
  <c r="BN8" i="16"/>
  <c r="E12" i="44" s="1"/>
  <c r="E12" i="48" s="1"/>
  <c r="E13" i="44"/>
  <c r="BG8" i="16"/>
  <c r="E9" i="44" s="1"/>
  <c r="BS8" i="16"/>
  <c r="E15" i="44" s="1"/>
  <c r="E23" i="44"/>
  <c r="E27" i="48" s="1"/>
  <c r="BG8" i="32"/>
  <c r="AK8" i="16"/>
  <c r="AJ8" i="16"/>
  <c r="AI8" i="16"/>
  <c r="CD8" i="16" s="1"/>
  <c r="AH8" i="16"/>
  <c r="CE8" i="16" s="1"/>
  <c r="AC8" i="16"/>
  <c r="AK16" i="16"/>
  <c r="AJ16" i="16"/>
  <c r="AI16" i="16"/>
  <c r="CD16" i="16" s="1"/>
  <c r="AH16" i="16"/>
  <c r="CE16" i="16" s="1"/>
  <c r="AE16" i="16"/>
  <c r="BL16" i="16" s="1"/>
  <c r="AC16" i="16"/>
  <c r="AB16" i="16"/>
  <c r="BI16" i="16" s="1"/>
  <c r="AK10" i="16"/>
  <c r="AJ10" i="16"/>
  <c r="AI10" i="16"/>
  <c r="CD10" i="16" s="1"/>
  <c r="AH10" i="16"/>
  <c r="AE10" i="16"/>
  <c r="BL10" i="16" s="1"/>
  <c r="AC10" i="16"/>
  <c r="AB10" i="16"/>
  <c r="BI10" i="16" s="1"/>
  <c r="AK15" i="16"/>
  <c r="AJ15" i="16"/>
  <c r="AI15" i="16"/>
  <c r="CD15" i="16" s="1"/>
  <c r="AH15" i="16"/>
  <c r="CE15" i="16" s="1"/>
  <c r="AE15" i="16"/>
  <c r="BL15" i="16" s="1"/>
  <c r="AC15" i="16"/>
  <c r="AB15" i="16"/>
  <c r="BI15" i="16" s="1"/>
  <c r="AK9" i="16"/>
  <c r="AJ9" i="16"/>
  <c r="AI9" i="16"/>
  <c r="CD9" i="16" s="1"/>
  <c r="AH9" i="16"/>
  <c r="AE9" i="16"/>
  <c r="BL9" i="16" s="1"/>
  <c r="AC9" i="16"/>
  <c r="AB9" i="16"/>
  <c r="BI9" i="16" s="1"/>
  <c r="AK11" i="16"/>
  <c r="AJ11" i="16"/>
  <c r="AI11" i="16"/>
  <c r="AH11" i="16"/>
  <c r="CE11" i="16" s="1"/>
  <c r="AC11" i="16"/>
  <c r="AB11" i="16"/>
  <c r="BI11" i="16" s="1"/>
  <c r="E15" i="48" l="1"/>
  <c r="I15" i="48" s="1"/>
  <c r="I12" i="48"/>
  <c r="I8" i="48"/>
  <c r="I27" i="48"/>
  <c r="I13" i="48"/>
  <c r="I18" i="48"/>
  <c r="I10" i="48"/>
  <c r="E27" i="44"/>
  <c r="E26" i="44"/>
  <c r="I9" i="48"/>
  <c r="E11" i="44"/>
  <c r="E11" i="48" l="1"/>
  <c r="I11" i="48" s="1"/>
  <c r="E31" i="48"/>
  <c r="I31" i="48" s="1"/>
  <c r="E32" i="48"/>
  <c r="I32"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tc={C464D781-2DB2-4F23-9937-E1DD542E709A}</author>
  </authors>
  <commentList>
    <comment ref="AD18" authorId="0" shapeId="0" xr:uid="{C464D781-2DB2-4F23-9937-E1DD542E709A}">
      <text>
        <t>[Threaded comment]
Your version of Excel allows you to read this threaded comment; however, any edits to it will get removed if the file is opened in a newer version of Excel. Learn more: https://go.microsoft.com/fwlink/?linkid=870924
Comment:
    Shelter itself may be an impediment to ADA sidewalk accesibility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tc={07F363C6-47AA-4761-BDB7-9D6C0DAC92E3}</author>
  </authors>
  <commentList>
    <comment ref="AD11" authorId="0" shapeId="0" xr:uid="{07F363C6-47AA-4761-BDB7-9D6C0DAC92E3}">
      <text>
        <t>[Threaded comment]
Your version of Excel allows you to read this threaded comment; however, any edits to it will get removed if the file is opened in a newer version of Excel. Learn more: https://go.microsoft.com/fwlink/?linkid=870924
Comment:
    Shelter itself may be an impediment to ADA sidewalk accesibility</t>
      </text>
    </comment>
  </commentList>
</comments>
</file>

<file path=xl/sharedStrings.xml><?xml version="1.0" encoding="utf-8"?>
<sst xmlns="http://schemas.openxmlformats.org/spreadsheetml/2006/main" count="8128" uniqueCount="637">
  <si>
    <t xml:space="preserve">TABLE 1: Category 1 Bus Stop Amenities </t>
  </si>
  <si>
    <t>Recommended</t>
  </si>
  <si>
    <t>Preferred</t>
  </si>
  <si>
    <t>Optional</t>
  </si>
  <si>
    <t>Bus stop signage</t>
  </si>
  <si>
    <t>Bike racks</t>
  </si>
  <si>
    <t>Landscaping</t>
  </si>
  <si>
    <t>Landing pad</t>
  </si>
  <si>
    <t>Security features</t>
  </si>
  <si>
    <t>Restrooms</t>
  </si>
  <si>
    <t>Bench/seating</t>
  </si>
  <si>
    <t>Real-time information</t>
  </si>
  <si>
    <t>Lighting</t>
  </si>
  <si>
    <t>Wayfinding signage</t>
  </si>
  <si>
    <t>Bus shelter</t>
  </si>
  <si>
    <t>System map</t>
  </si>
  <si>
    <t>Trash can</t>
  </si>
  <si>
    <t>TABLE 2: Category 2 Bus Stop Amenities</t>
  </si>
  <si>
    <t>System map or QR code</t>
  </si>
  <si>
    <t>TABLE 3: Category 3 Bus Stop Amenities</t>
  </si>
  <si>
    <t>TABLE 4: Category 4 Bus Stop Amenities</t>
  </si>
  <si>
    <t>Hide</t>
  </si>
  <si>
    <t>TABLE 5: Placer County Transit Category 1 Stops</t>
  </si>
  <si>
    <t>Recommended Improvements</t>
  </si>
  <si>
    <t>Preferred Improvements</t>
  </si>
  <si>
    <t>Optional Improvements</t>
  </si>
  <si>
    <t>Bike or Pedestrian Access Improvements</t>
  </si>
  <si>
    <t>Routes Served</t>
  </si>
  <si>
    <t>Pole</t>
  </si>
  <si>
    <t>Sign</t>
  </si>
  <si>
    <r>
      <t>Landing Pad</t>
    </r>
    <r>
      <rPr>
        <b/>
        <vertAlign val="superscript"/>
        <sz val="11"/>
        <color theme="0"/>
        <rFont val="Calibri"/>
        <family val="2"/>
        <scheme val="minor"/>
      </rPr>
      <t>3</t>
    </r>
  </si>
  <si>
    <t>Landing Pad/ Sidewalk Expansion</t>
  </si>
  <si>
    <t>Bench</t>
  </si>
  <si>
    <t>Shelter</t>
  </si>
  <si>
    <t>System Map</t>
  </si>
  <si>
    <t>Trash Can</t>
  </si>
  <si>
    <t>Bike Racks</t>
  </si>
  <si>
    <t>Security Features</t>
  </si>
  <si>
    <t>Real Time Information</t>
  </si>
  <si>
    <t>Wayfinding Signage</t>
  </si>
  <si>
    <r>
      <t>Bike Lane</t>
    </r>
    <r>
      <rPr>
        <b/>
        <vertAlign val="superscript"/>
        <sz val="11"/>
        <color theme="0"/>
        <rFont val="Calibri"/>
        <family val="2"/>
        <scheme val="minor"/>
      </rPr>
      <t>4</t>
    </r>
  </si>
  <si>
    <t>Crosswalk</t>
  </si>
  <si>
    <r>
      <t>Sidewalk</t>
    </r>
    <r>
      <rPr>
        <b/>
        <vertAlign val="superscript"/>
        <sz val="11"/>
        <color theme="0"/>
        <rFont val="Calibri"/>
        <family val="2"/>
        <scheme val="minor"/>
      </rPr>
      <t>5</t>
    </r>
  </si>
  <si>
    <t>Notes External</t>
  </si>
  <si>
    <t>WSP ID</t>
  </si>
  <si>
    <r>
      <t>Bus Stop ID</t>
    </r>
    <r>
      <rPr>
        <b/>
        <vertAlign val="superscript"/>
        <sz val="11"/>
        <color theme="0"/>
        <rFont val="Calibri"/>
        <family val="2"/>
        <scheme val="minor"/>
      </rPr>
      <t>1</t>
    </r>
  </si>
  <si>
    <t>Agency</t>
  </si>
  <si>
    <r>
      <t>Bus Stop Name</t>
    </r>
    <r>
      <rPr>
        <b/>
        <vertAlign val="superscript"/>
        <sz val="11"/>
        <color theme="0"/>
        <rFont val="Calibri"/>
        <family val="2"/>
        <scheme val="minor"/>
      </rPr>
      <t>1</t>
    </r>
  </si>
  <si>
    <t>avg weekday boardings</t>
  </si>
  <si>
    <t>job density</t>
  </si>
  <si>
    <t>pop density</t>
  </si>
  <si>
    <t>Typology</t>
  </si>
  <si>
    <t>Updated Typology</t>
  </si>
  <si>
    <t>Latitude</t>
  </si>
  <si>
    <t>Longitude</t>
  </si>
  <si>
    <t>Route(s)</t>
  </si>
  <si>
    <t>Sign Grade</t>
  </si>
  <si>
    <t>Sign Vegetation</t>
  </si>
  <si>
    <t>Schedule or Map w Link (Y/N)</t>
  </si>
  <si>
    <t>Schedule Grade</t>
  </si>
  <si>
    <t>Pole (Y/N)</t>
  </si>
  <si>
    <t>Pole (Other Kind)</t>
  </si>
  <si>
    <t>Bench # of Seats</t>
  </si>
  <si>
    <t>Bench Grade</t>
  </si>
  <si>
    <t>Shelter (Y/N)</t>
  </si>
  <si>
    <t>Shelter Grade</t>
  </si>
  <si>
    <t>Pullout</t>
  </si>
  <si>
    <t>ADA Pad</t>
  </si>
  <si>
    <t>Can Load Wheelchair</t>
  </si>
  <si>
    <t>Dimensions</t>
  </si>
  <si>
    <t>Sidewalk Width</t>
  </si>
  <si>
    <t>Ramp</t>
  </si>
  <si>
    <t>Light</t>
  </si>
  <si>
    <t>Bike Rack</t>
  </si>
  <si>
    <t>Cross Walk?</t>
  </si>
  <si>
    <t>Bike Lane?</t>
  </si>
  <si>
    <t xml:space="preserve">Trip Generator </t>
  </si>
  <si>
    <t>Notes</t>
  </si>
  <si>
    <t>Jurisdiction</t>
  </si>
  <si>
    <t>System Map/ Schedule</t>
  </si>
  <si>
    <t>Shade?</t>
  </si>
  <si>
    <t>Shade Type</t>
  </si>
  <si>
    <t>Sub-Category</t>
  </si>
  <si>
    <t>Boarding Sorter</t>
  </si>
  <si>
    <r>
      <t>Average Daily Boardings</t>
    </r>
    <r>
      <rPr>
        <b/>
        <vertAlign val="superscript"/>
        <sz val="11"/>
        <color theme="0"/>
        <rFont val="Calibri"/>
        <family val="2"/>
        <scheme val="minor"/>
      </rPr>
      <t>2</t>
    </r>
  </si>
  <si>
    <t>New</t>
  </si>
  <si>
    <t>Replace</t>
  </si>
  <si>
    <t>Trim Vegetation</t>
  </si>
  <si>
    <t>Needed?</t>
  </si>
  <si>
    <t>Extra Width Needed</t>
  </si>
  <si>
    <t xml:space="preserve">Sideway Access Ramp </t>
  </si>
  <si>
    <t>Replace/ Repair</t>
  </si>
  <si>
    <t>PCT</t>
  </si>
  <si>
    <t>Park Dr. after Big Sky Dr.</t>
  </si>
  <si>
    <t>N</t>
  </si>
  <si>
    <t>F</t>
  </si>
  <si>
    <t>Y</t>
  </si>
  <si>
    <t>Light Pole</t>
  </si>
  <si>
    <t xml:space="preserve">- </t>
  </si>
  <si>
    <t>Sidewalk</t>
  </si>
  <si>
    <t xml:space="preserve">N </t>
  </si>
  <si>
    <t>Rocklin</t>
  </si>
  <si>
    <t>Transfer</t>
  </si>
  <si>
    <t>N/A</t>
  </si>
  <si>
    <t>X</t>
  </si>
  <si>
    <t>Roseville Galleria</t>
  </si>
  <si>
    <t>10, 20</t>
  </si>
  <si>
    <t>A</t>
  </si>
  <si>
    <t>C</t>
  </si>
  <si>
    <t>Roseville</t>
  </si>
  <si>
    <t>Twelve Bridges Library</t>
  </si>
  <si>
    <t>20, 70</t>
  </si>
  <si>
    <t>B+</t>
  </si>
  <si>
    <t xml:space="preserve">A </t>
  </si>
  <si>
    <t>Lincoln</t>
  </si>
  <si>
    <t>School zone</t>
  </si>
  <si>
    <t>Auburn / Nevada Station</t>
  </si>
  <si>
    <t>10,30,40,60</t>
  </si>
  <si>
    <t>Auburn</t>
  </si>
  <si>
    <t xml:space="preserve">Expand Class 2 Bike Access Routes </t>
  </si>
  <si>
    <t>Louis Ln &amp; Orlando Ave</t>
  </si>
  <si>
    <t>10  - 10 WB/10 EB</t>
  </si>
  <si>
    <t xml:space="preserve"> - </t>
  </si>
  <si>
    <t xml:space="preserve">Y </t>
  </si>
  <si>
    <t>Roseville - Taylor Rd Park and Ride (Sunsplash)</t>
  </si>
  <si>
    <t>60-60 NB/60 SB</t>
  </si>
  <si>
    <t>Commuter</t>
  </si>
  <si>
    <t>3rd St &amp; O St (Senior Complex)</t>
  </si>
  <si>
    <t>70-70 Circulator</t>
  </si>
  <si>
    <t>B</t>
  </si>
  <si>
    <t>Key Destination</t>
  </si>
  <si>
    <t>Sunset Blvd &amp; Pebble Creek Dr</t>
  </si>
  <si>
    <t>20 NB</t>
  </si>
  <si>
    <t>Equity area</t>
  </si>
  <si>
    <t>Park Dr. after Solitude Wy</t>
  </si>
  <si>
    <t>Note 1: Stops referenced in the text with category adjustments or specific recommendations are noted in bold.</t>
  </si>
  <si>
    <t>Note 2: Based on available boarding and alighting data collected for National Transit Database (NTD) sampling between July and September 2025 and supplemented by data collected in 2023 for Placer County Transportation Planning Agency’s Short-Range Transit Plan. This represents the best data available but may not reflect the actual ground truth due to random sampling associated with NTD requirements.</t>
  </si>
  <si>
    <t xml:space="preserve">Note 3: Based on field data determination of if a mobility device could be loaded or unloaded without significant challenge rather than specific Americans with Disabilities Act requirements. </t>
  </si>
  <si>
    <t xml:space="preserve">Note 4: Reflects only locations that do not have Class I or Class II facilities. An assessment of Class III routes was not completed. Some stops recommended for bike lane improvements have only limited access to Class I or Class II bike facilities. </t>
  </si>
  <si>
    <t xml:space="preserve">Note 5: Based on field data notes that indicate a sidewalk is not present or is in need of significant repair. </t>
  </si>
  <si>
    <t>Dropoff zone</t>
  </si>
  <si>
    <t>Can use driveways for pullout</t>
  </si>
  <si>
    <t>TABLE 6: Placer County Transit Category 2 Stops</t>
  </si>
  <si>
    <t>Sunset Blvd &amp; Springview Dr</t>
  </si>
  <si>
    <t xml:space="preserve">Thunder Valley Casino </t>
  </si>
  <si>
    <t>20 - 20 NB/20 SB</t>
  </si>
  <si>
    <t>Sierra College (WB)</t>
  </si>
  <si>
    <t>10,20,50</t>
  </si>
  <si>
    <t>Pad</t>
  </si>
  <si>
    <t>3rd St &amp; F St (Walmart)</t>
  </si>
  <si>
    <t xml:space="preserve">Key destination </t>
  </si>
  <si>
    <t>Rocklin Station</t>
  </si>
  <si>
    <t xml:space="preserve">Sidewalk </t>
  </si>
  <si>
    <t xml:space="preserve">Commuter </t>
  </si>
  <si>
    <t>Ferrari Ranch Rd &amp; Caledon Cir (E)</t>
  </si>
  <si>
    <t>Sierra College (EB)</t>
  </si>
  <si>
    <t>10, 50</t>
  </si>
  <si>
    <t>Sunset Blvd &amp; Atherton Rd</t>
  </si>
  <si>
    <t>20 SB</t>
  </si>
  <si>
    <t>Key destination</t>
  </si>
  <si>
    <t>Colfax Depot</t>
  </si>
  <si>
    <t>40,60</t>
  </si>
  <si>
    <t>Colfax</t>
  </si>
  <si>
    <t>Target</t>
  </si>
  <si>
    <t>30-30 NB/30 SB</t>
  </si>
  <si>
    <t>D</t>
  </si>
  <si>
    <t>Uncorporated Placer County</t>
  </si>
  <si>
    <t>County</t>
  </si>
  <si>
    <t>Galena Dr &amp; Quartz Dr</t>
  </si>
  <si>
    <t>-</t>
  </si>
  <si>
    <t>Ferrari Ranch Rd &amp; Sorrento Pkwy</t>
  </si>
  <si>
    <t>Sunset Blvd &amp; W Stanford Ranch Rd</t>
  </si>
  <si>
    <t xml:space="preserve">Y  </t>
  </si>
  <si>
    <t>Pacific St &amp; Farron St</t>
  </si>
  <si>
    <t>1st St &amp; O St</t>
  </si>
  <si>
    <t xml:space="preserve">School zone </t>
  </si>
  <si>
    <t>Lincoln Park &amp; Ride</t>
  </si>
  <si>
    <t>Lincon</t>
  </si>
  <si>
    <t>Park Dr. after Boardwalk</t>
  </si>
  <si>
    <t>Park Dr. before light Rock Creek Plaza Safeway</t>
  </si>
  <si>
    <t>Stanford Ranch Rd after Sunset Blvd</t>
  </si>
  <si>
    <t>Pleasant Grove Blvd before Highland Point Dr</t>
  </si>
  <si>
    <t>Park Dr. after Sunset @ McD's</t>
  </si>
  <si>
    <t>Pleasant Grove Blvd after Fairway</t>
  </si>
  <si>
    <t>Pleasant Grove Blvd after Highland Pk</t>
  </si>
  <si>
    <t>Park Dr. after Park @ AM/PM</t>
  </si>
  <si>
    <t>Pleasant Grove Blvd. before Fairway Dr</t>
  </si>
  <si>
    <t>Pleasant Grove Blvd after Highland Park Dr.</t>
  </si>
  <si>
    <t>Pleasant Grove Blvd  after Fairway Dr</t>
  </si>
  <si>
    <t>Park Dr. before Sunset @ Wells Fargo</t>
  </si>
  <si>
    <t>Pleasant Grove Blvd after Highland before Chambord Way</t>
  </si>
  <si>
    <t>Springview Dr  across from The Vue</t>
  </si>
  <si>
    <t>Bike Path Sign</t>
  </si>
  <si>
    <t>Springview Dr  between woodsteam &amp; Placer W Dr.</t>
  </si>
  <si>
    <t>TABLE 7: Placer County Transit Category 3 Stops</t>
  </si>
  <si>
    <t>System Map and Schedule</t>
  </si>
  <si>
    <t>Boarding Sort</t>
  </si>
  <si>
    <t>Sapphire Dr &amp; Garnet Way</t>
  </si>
  <si>
    <t>30-30 NB/30SB</t>
  </si>
  <si>
    <t>Incorporated Placer County</t>
  </si>
  <si>
    <t>Uninc. Placer County</t>
  </si>
  <si>
    <t>Alta Store</t>
  </si>
  <si>
    <t>40 EB</t>
  </si>
  <si>
    <t>Lotta flies</t>
  </si>
  <si>
    <t>Current</t>
  </si>
  <si>
    <t>Atwood Rd &amp; Corral Dr</t>
  </si>
  <si>
    <t>30 SB</t>
  </si>
  <si>
    <t>Ferrari Ranch Rd &amp; Groveland E</t>
  </si>
  <si>
    <t>R St &amp; Shamrock Ct</t>
  </si>
  <si>
    <t>Rocklin Crossings (Walmart)</t>
  </si>
  <si>
    <t>Loomis Station</t>
  </si>
  <si>
    <t>Loomis</t>
  </si>
  <si>
    <t>Needs replacement</t>
  </si>
  <si>
    <t>Plaza Dr &amp; Plaza Way</t>
  </si>
  <si>
    <t>1st St &amp; C Ave (DeWitt)</t>
  </si>
  <si>
    <t>Nevada St &amp; Enterprise Dr (Post Office)</t>
  </si>
  <si>
    <t>30 NB</t>
  </si>
  <si>
    <t>7th St &amp; J St (High School)</t>
  </si>
  <si>
    <t>Ferrari Ranch Rd &amp; Caledon Cir (W)</t>
  </si>
  <si>
    <t>Pacific St &amp; Sunset Blvd</t>
  </si>
  <si>
    <t>1st St &amp; L St</t>
  </si>
  <si>
    <t>5th St between L St &amp; M St</t>
  </si>
  <si>
    <t>GPS Location is Off</t>
  </si>
  <si>
    <t>5th St &amp; O St</t>
  </si>
  <si>
    <t>Park Dr. after Theona Wy.</t>
  </si>
  <si>
    <t>No Parking</t>
  </si>
  <si>
    <t xml:space="preserve">Same issue as the Santa Fe Way stop, bus will block travel/bike lane, however there is space here for adding a pullout. Alternative would be looping around Theona Way which is a short loop road. </t>
  </si>
  <si>
    <t>Park Dr. after Farrier rd</t>
  </si>
  <si>
    <t>Ideal site large bus pullout, wide sidewalk will need lighting improvements.</t>
  </si>
  <si>
    <t>Park Dr. before Santa Fe</t>
  </si>
  <si>
    <t xml:space="preserve">Good site, wide sidewalk, maybe eNugh room for a bus to get out of travel /turn lane, would need to restrict street parking. Alternative would be looping down Santa Fe Way and siting the stop there to get the bus out of travel lane completely, and more directly serve senior housing surrounding. Do Nte that a crosswalk is lacking across park would be a good improvement for those trying to access the park or church across the street. </t>
  </si>
  <si>
    <t>Stanford Ranch Rd at Savemart Plaza</t>
  </si>
  <si>
    <t xml:space="preserve">Bus will obstruct traffic exiting savemart plaza, but would be able to get out of travel lane. Wide sidewalk, natural shade nearby, but unlikely usable for waiting passengers due to southren exposure. </t>
  </si>
  <si>
    <t>Stanford Ranch Rd B4 Park Dr. N -Savemart Plaza</t>
  </si>
  <si>
    <t xml:space="preserve">If sited before it will block turn/bike lane, there is an obvious pullout intended for bus service immediately after Park, the only downside is two crosswalks to get to savemart rather than one. </t>
  </si>
  <si>
    <t>Stanford Ranch Rd after Wildcat</t>
  </si>
  <si>
    <t>Ideal site large bus pullout, will need lighting improvements.</t>
  </si>
  <si>
    <t>Stanford Ranch Rd after West Oaks</t>
  </si>
  <si>
    <t xml:space="preserve">Ideal Site, large bus pullout, wide sidewalk. Would require pole, maybe lighting improvements. </t>
  </si>
  <si>
    <t>Stanford Ranch Rd  after Darby</t>
  </si>
  <si>
    <t>Bus will obstruct travel lane and bike lane, sidewalk width questionable fronted by subdivision landscaping, likely a low ridership stop which may Nt require much more than a pole and sign.</t>
  </si>
  <si>
    <t>Springview Dr after S. Whitney Bvld.</t>
  </si>
  <si>
    <t>Crosswalk Sign</t>
  </si>
  <si>
    <t>Dense Residential, Space for stop may be located on private land, sidewalk appears to be in need of improvements</t>
  </si>
  <si>
    <t>Springview Dr after Antelope Creek before Brookside Cir.</t>
  </si>
  <si>
    <t>No Parking Sign</t>
  </si>
  <si>
    <t>Appears to be a public easement located just off of school property which would be optimal</t>
  </si>
  <si>
    <t>Springview Dr after E Sunwood</t>
  </si>
  <si>
    <t xml:space="preserve">Good site, appears to be the remnance of a long forgotton bus pad? Residential, would need to look at lot lines. </t>
  </si>
  <si>
    <t>Sunset Blvd after Topaz Ave</t>
  </si>
  <si>
    <t>Probally the most ideal siting, nearby crosswalk and lighting, wide sidewalk, would be impossible to get the bus out of the travel lane and would always block bike lane.</t>
  </si>
  <si>
    <t>Sunset Blvd after Fairway Dr.</t>
  </si>
  <si>
    <t xml:space="preserve">Tough siting this one, subdivision landscaping runs right up to sidewalk leads me to believe this is all private land, a cutout for utility boxes shows the most promise, again impossible to get a bus out of the travel lane, and would always block bike lane. </t>
  </si>
  <si>
    <t>TABLE 8: Placer County Transit Category 4 Stops</t>
  </si>
  <si>
    <t>Education St &amp; Professional Dr</t>
  </si>
  <si>
    <t>Richardson Dr &amp; B Ave</t>
  </si>
  <si>
    <t>Penryn Park and Ride</t>
  </si>
  <si>
    <t>60-60 SB/60 NB</t>
  </si>
  <si>
    <t xml:space="preserve">Dry Creek Rd &amp; Dry Lake Ln </t>
  </si>
  <si>
    <t>A/B</t>
  </si>
  <si>
    <t>B/C</t>
  </si>
  <si>
    <t>Does not currently run</t>
  </si>
  <si>
    <t>Nevada Way &amp; Nevada St</t>
  </si>
  <si>
    <t>Clipper Gap Park-n-Ride</t>
  </si>
  <si>
    <t>Needs improvement, the schedule on one pole is ruined, and one pole is bent forward. If the bus pulls into the parking lot, it's kinda safe, if it parks on the street, it's really Nt safe. Looks like they pull in based on the tire marks and the lack of wear on the white paint.</t>
  </si>
  <si>
    <t>Bad</t>
  </si>
  <si>
    <t>7th St &amp; C St</t>
  </si>
  <si>
    <t xml:space="preserve">  - </t>
  </si>
  <si>
    <t>No ADA Access</t>
  </si>
  <si>
    <t>Professional Dr &amp; Bell Rd</t>
  </si>
  <si>
    <t>Richardson Dr &amp; Dry Creek</t>
  </si>
  <si>
    <t>D/F</t>
  </si>
  <si>
    <t>Out of Service</t>
  </si>
  <si>
    <t>Bell Rd &amp; County Center Dr</t>
  </si>
  <si>
    <t>Lincoln Blvd &amp; Ferrari Ranch Rd</t>
  </si>
  <si>
    <t>McBean Park Dr &amp; E St</t>
  </si>
  <si>
    <t>Chana Park</t>
  </si>
  <si>
    <t>Atwood Rd (Drive In)</t>
  </si>
  <si>
    <t>Telephone</t>
  </si>
  <si>
    <t>Nicolaus and Joiner</t>
  </si>
  <si>
    <t>Venture at Lakeside</t>
  </si>
  <si>
    <t>Light pole</t>
  </si>
  <si>
    <t>Lakeside Dr after Floradale Way/Cobblestone Dr</t>
  </si>
  <si>
    <t>Sidewalk set off road - No ADA Access</t>
  </si>
  <si>
    <t>Sierra Meadows Dr &amp; Chaparral Ct (AFM Rocklin Lanes)</t>
  </si>
  <si>
    <t>Sierra Meadows Dr &amp; Pacific St</t>
  </si>
  <si>
    <t>Hwy 49 and Live Oak Ln</t>
  </si>
  <si>
    <t xml:space="preserve">C </t>
  </si>
  <si>
    <t>Nevada St (Theater)</t>
  </si>
  <si>
    <t>Not in service</t>
  </si>
  <si>
    <t>1st St &amp; I St</t>
  </si>
  <si>
    <t>Placer Corp Dr before Industrial Ave</t>
  </si>
  <si>
    <t>Hwy 49 &amp; Atwood Rd (Bel Air)</t>
  </si>
  <si>
    <t>Hwy 49 &amp; Dry Creek Rd (RCMHP)</t>
  </si>
  <si>
    <t>12th and East St</t>
  </si>
  <si>
    <t>80 Circulator Overflow</t>
  </si>
  <si>
    <t>Granite Drive</t>
  </si>
  <si>
    <t>Ferrari Ranch Rd after Danbury</t>
  </si>
  <si>
    <t>Hwy 49 &amp; Luther</t>
  </si>
  <si>
    <t>C+</t>
  </si>
  <si>
    <t>Pacific St &amp; Sierra Meadows Dr</t>
  </si>
  <si>
    <t>Pad in Shelter</t>
  </si>
  <si>
    <t>Ferrari Ranch Rd &amp; Groveland W</t>
  </si>
  <si>
    <t>E St &amp; 1st St</t>
  </si>
  <si>
    <t>F Ave &amp; 1st St (DeWitt)</t>
  </si>
  <si>
    <t>C/D</t>
  </si>
  <si>
    <t>Hwy 49 &amp; Quartz Dr</t>
  </si>
  <si>
    <t>Sterling Pkwy &amp; Joiner Pkwy</t>
  </si>
  <si>
    <t>Pacific St/Midas Ave</t>
  </si>
  <si>
    <t>Pacific St &amp; Pine St</t>
  </si>
  <si>
    <t>Hwy 49 &amp; Edgewood Rd</t>
  </si>
  <si>
    <t>Ferrari Ranch Rd &amp; Lincoln Blvd</t>
  </si>
  <si>
    <t>Kaiser Lincoln (South Entrance)</t>
  </si>
  <si>
    <t xml:space="preserve"> -</t>
  </si>
  <si>
    <t>Granite Dr &amp; Sierra Meadows Dr</t>
  </si>
  <si>
    <t>GPS Off Slightly</t>
  </si>
  <si>
    <t>Nevada St &amp;  Post Office (SB)</t>
  </si>
  <si>
    <t>C / D</t>
  </si>
  <si>
    <t>Sidewalk ADA - Non-compliant - needs light in shelter.
The pullout is marginal; the bus can't pull completely out of the travel lane, but can pull partially out because this is a fairly wide lane and there is a 2-way left-turn lane through this. 
The bus shelter is still there, but it is getting kinda rickety. We would give this a D rating; it probably should be replaced. The N-smoking sign is barely hanging on and is faded. The shelter needs its own light; the streetlight is aimed at the parking lot - probably does not give the shelter a lot of light.
The sidewalk is kinda old, and should be replaced, you have some cracks and raised bumps (Not the transit group's deal)</t>
  </si>
  <si>
    <t>McBean Park Dr &amp; A St</t>
  </si>
  <si>
    <t>3rd St &amp; F St (Across from Walmart)</t>
  </si>
  <si>
    <t>20,70</t>
  </si>
  <si>
    <t xml:space="preserve">Telephone </t>
  </si>
  <si>
    <t>Foskett Ranch School</t>
  </si>
  <si>
    <t>Twelve Bridges Middle School</t>
  </si>
  <si>
    <t>Pacific St &amp; Bush St</t>
  </si>
  <si>
    <t>Lakeside Dr at St Andrews</t>
  </si>
  <si>
    <t xml:space="preserve">Sierra Meadows Dr &amp; Manzanita Dr </t>
  </si>
  <si>
    <t>S Whitney Blvd &amp; Lincoln Ave</t>
  </si>
  <si>
    <t>GPS Slightly Off</t>
  </si>
  <si>
    <t>Y - Church Owned</t>
  </si>
  <si>
    <t>ADA Concerns | Church Owned Shelter - If you are sitting in the church shelter, bus may not see you.</t>
  </si>
  <si>
    <t>Potential ADA Concerns on Sidewalk</t>
  </si>
  <si>
    <t>Granite Dr (Across from Church)</t>
  </si>
  <si>
    <t>Ferrari Ranch Rd &amp; Kensington Ln</t>
  </si>
  <si>
    <t>Lincoln Blvd &amp; 1st St</t>
  </si>
  <si>
    <t>1st St &amp; F St</t>
  </si>
  <si>
    <t>J St &amp; 6th St</t>
  </si>
  <si>
    <t>Bad ADA Access - Bad Sidewalk</t>
  </si>
  <si>
    <t>7th St &amp; F St</t>
  </si>
  <si>
    <t>East Ave &amp; 6th St</t>
  </si>
  <si>
    <t>Springview Dr after springview meadows</t>
  </si>
  <si>
    <t xml:space="preserve">Fronts South Placer Municipal Utility District, good site, some natural tree shade, likely need lighting improvements for safety. </t>
  </si>
  <si>
    <t>Springview Dr before 2nd Shannon Bay Dr.</t>
  </si>
  <si>
    <t>Pretty Ideal site, Needs to be located immediately after ShanNn Bay 1st turn to preserve sight distance.</t>
  </si>
  <si>
    <t>Sunset Blvd after Whitney Blvd</t>
  </si>
  <si>
    <t>Telephone Pole</t>
  </si>
  <si>
    <t>Locate just after Bank Driveway, overhead lighting, will require ada sidewalk improvements</t>
  </si>
  <si>
    <t>S. Loop Rd. before Sunset Blvd</t>
  </si>
  <si>
    <t>Total</t>
  </si>
  <si>
    <t>TABLE 9: Roseville Transit Category 1 Stops</t>
  </si>
  <si>
    <t>E</t>
  </si>
  <si>
    <t>L</t>
  </si>
  <si>
    <t>M</t>
  </si>
  <si>
    <t>R</t>
  </si>
  <si>
    <t>S</t>
  </si>
  <si>
    <t>Com</t>
  </si>
  <si>
    <t>Galleria Transfer Point</t>
  </si>
  <si>
    <t>A, B, E, M</t>
  </si>
  <si>
    <t>Bus waiting area</t>
  </si>
  <si>
    <t>X - Map w/Link to Schedule</t>
  </si>
  <si>
    <t>Louis Orlando Transfer Point</t>
  </si>
  <si>
    <t>A, B, R,</t>
  </si>
  <si>
    <t>15 x cont</t>
  </si>
  <si>
    <t>X on Auburn
2 on Orlando and Whyte</t>
  </si>
  <si>
    <t>Mall</t>
  </si>
  <si>
    <t>Trees</t>
  </si>
  <si>
    <t>Vernon St &amp; Grant St (SB)</t>
  </si>
  <si>
    <t>B, L</t>
  </si>
  <si>
    <t xml:space="preserve">Sidewalk  </t>
  </si>
  <si>
    <t xml:space="preserve"> Everything is paved 15'</t>
  </si>
  <si>
    <t>Sierra College, Downtown Roseville</t>
  </si>
  <si>
    <t>Nice downtown</t>
  </si>
  <si>
    <t>Vernon St &amp; Grant St (NB)</t>
  </si>
  <si>
    <t>A, D</t>
  </si>
  <si>
    <t>15+ x cont</t>
  </si>
  <si>
    <t>Civic Center, Sierra College, Downtown</t>
  </si>
  <si>
    <t>Nice Downtown</t>
  </si>
  <si>
    <t>X - map with link</t>
  </si>
  <si>
    <t>Sierra Gardens Dr &amp; N Sunrise Ave (EB)</t>
  </si>
  <si>
    <t>A, B, C, E, F</t>
  </si>
  <si>
    <t>8.5 x cont</t>
  </si>
  <si>
    <t>Post Office, Medical Office</t>
  </si>
  <si>
    <t>Sierra Gardens Dr &amp; Santa Clara Dr (WB)</t>
  </si>
  <si>
    <t>Post Office, Ross, Kaiser Permanente</t>
  </si>
  <si>
    <t>X - Map with link to schedule</t>
  </si>
  <si>
    <t xml:space="preserve">Transfer </t>
  </si>
  <si>
    <t>Sunrise Ave &amp; Coloma Wy (NB)</t>
  </si>
  <si>
    <t>B, C</t>
  </si>
  <si>
    <t>4.5 x cont</t>
  </si>
  <si>
    <t>Carbon Health</t>
  </si>
  <si>
    <t>Foothills Bl &amp; Main St (NB)</t>
  </si>
  <si>
    <t>A+</t>
  </si>
  <si>
    <t>8 x cont</t>
  </si>
  <si>
    <t>Residential Shopping</t>
  </si>
  <si>
    <t>Best at stop (?)</t>
  </si>
  <si>
    <t>Lead Hill Blvd &amp; Rocky Ridge Dr (EB)</t>
  </si>
  <si>
    <t>5.5 x cont</t>
  </si>
  <si>
    <t>Walmart</t>
  </si>
  <si>
    <t>Partial Trees</t>
  </si>
  <si>
    <t>N Sunrise Ave &amp; Eureka Rd (NB)</t>
  </si>
  <si>
    <t>Aventist Health</t>
  </si>
  <si>
    <t>N Sunrise Ave &amp; Stone Point Dr (SB)</t>
  </si>
  <si>
    <t>Medical Offices</t>
  </si>
  <si>
    <t>Junction Blvd &amp; Country Club Dr (WB)</t>
  </si>
  <si>
    <t>Residential, Park</t>
  </si>
  <si>
    <t>Partial - Trees</t>
  </si>
  <si>
    <t>Foothills Blvd &amp; Main St (SB)</t>
  </si>
  <si>
    <t>5 x 60</t>
  </si>
  <si>
    <t>RX, Shopping</t>
  </si>
  <si>
    <t>Foothills Blvd &amp; Junction Blvd (NB)</t>
  </si>
  <si>
    <t>In Shape Family Fitness</t>
  </si>
  <si>
    <t>8.5 +</t>
  </si>
  <si>
    <t>Eureka Corporate Plaza, NA</t>
  </si>
  <si>
    <t>Restaurants, Shops</t>
  </si>
  <si>
    <t xml:space="preserve">No Parking </t>
  </si>
  <si>
    <t>Residential</t>
  </si>
  <si>
    <t>Taylor Rd</t>
  </si>
  <si>
    <t>NA - No Commuter Data</t>
  </si>
  <si>
    <t>AM1, AM3, AM5, AM7, AM9, AM11, PM1, PM3, PM5, PM7, PM9, PM11</t>
  </si>
  <si>
    <t>TABLE 10: Roseville Transit Category 2 Stops</t>
  </si>
  <si>
    <t>Cirby Wy &amp; Sunrise Ave (WB)</t>
  </si>
  <si>
    <t>Sunrise Ave &amp; Cirby Wy (NB)</t>
  </si>
  <si>
    <t>Sunrise Ave &amp; Conroy Ln (SB)</t>
  </si>
  <si>
    <t>A, F</t>
  </si>
  <si>
    <t>No Pullout, heavy traffic</t>
  </si>
  <si>
    <t>Atlantic St &amp; Center St (SB)</t>
  </si>
  <si>
    <t xml:space="preserve">X </t>
  </si>
  <si>
    <t>N Sunrise Ave &amp; Douglas Blvd (NB)</t>
  </si>
  <si>
    <t>B, C, F</t>
  </si>
  <si>
    <t>Riverside Ave &amp; Cirby Wy (NB)</t>
  </si>
  <si>
    <t>Pleasant Grove Blvd &amp; Foothills Blvd (EB)</t>
  </si>
  <si>
    <t>D, M</t>
  </si>
  <si>
    <t>Bad stop</t>
  </si>
  <si>
    <t>N Sunrise Ave &amp; E Roseville Pkwy (NB)</t>
  </si>
  <si>
    <t>A, B</t>
  </si>
  <si>
    <t>X- Map with Link</t>
  </si>
  <si>
    <t>Cirby Wy &amp; Riverside Ave (EB)</t>
  </si>
  <si>
    <t>Riverside Ave &amp; Cherry St (NB)</t>
  </si>
  <si>
    <t>Pleasant Grove Blvd &amp; Woodcreek Oaks Blvd (WB)</t>
  </si>
  <si>
    <t>Pleasant Grove at Woodcreek Oaks SE</t>
  </si>
  <si>
    <t>Vernon St &amp; Judah St (SB)</t>
  </si>
  <si>
    <t>Foothills Blvd &amp; Mcnally Dr (SB)</t>
  </si>
  <si>
    <t>D, R</t>
  </si>
  <si>
    <t>Woodcreek Oaks after Junction NE</t>
  </si>
  <si>
    <t>Pleasant Grove Blvd &amp; Highland Pointe Dr (SB)</t>
  </si>
  <si>
    <t>B/A</t>
  </si>
  <si>
    <t xml:space="preserve"> Duplicate with new stop, this stop was on the Roseville Keep List but also a decribed as a new PCT stop PCT Object ID 172</t>
  </si>
  <si>
    <t>X - Map</t>
  </si>
  <si>
    <t>8.5+</t>
  </si>
  <si>
    <t xml:space="preserve">Light Pole  </t>
  </si>
  <si>
    <t>Pleasant Grove Blvd &amp; Mahany Park And Ride Lot (NB)</t>
  </si>
  <si>
    <t>NA</t>
  </si>
  <si>
    <t xml:space="preserve">DATA Collected under New Stop Object ID 182  and pasted here, no Commuter Data for Roseville B&amp;A included so ridership was not analyzed </t>
  </si>
  <si>
    <t>TABLE 11: Roseville Transit Category 3 Stops</t>
  </si>
  <si>
    <t>Rothbury Ln &amp; Elmsett Pl (EB)</t>
  </si>
  <si>
    <t>Justice Center Drive &amp; Industrial Ave (WB)</t>
  </si>
  <si>
    <t>Pleasant Grove Blvd &amp; Fiddyment Rd (EB)</t>
  </si>
  <si>
    <t>Riverside Ave &amp; Fourth St (SB)</t>
  </si>
  <si>
    <t>Junction Bl &amp; Foothills Bl (WB)</t>
  </si>
  <si>
    <t xml:space="preserve"> N </t>
  </si>
  <si>
    <t>Cirby Wy &amp; Cirby Hills Dr (WB)</t>
  </si>
  <si>
    <t xml:space="preserve">Unsafe - Bad Sight Vision, Stands out in my mind as the single worst stop we looked at. </t>
  </si>
  <si>
    <t>Fairway Dr &amp; Central Park Dr (EB)</t>
  </si>
  <si>
    <t>Roseville Pkwy &amp; Reserve Dr (EB)</t>
  </si>
  <si>
    <t>Sunrise Ave &amp; Frances Dr (SB)</t>
  </si>
  <si>
    <t>N Sunrise Ave &amp; E Roseville Pkwy (SB)</t>
  </si>
  <si>
    <t>Video and Photo Listed as Stop 53065</t>
  </si>
  <si>
    <t>Riverside Ave &amp; Sixth St (SB)</t>
  </si>
  <si>
    <t>Galleria Bl &amp; Antelope Creek Dr (NB)</t>
  </si>
  <si>
    <t>Atlantic St &amp; Yosemite St (SB)</t>
  </si>
  <si>
    <t>Riverside Ave &amp; Kenroy Ln (NB)</t>
  </si>
  <si>
    <t>No Sign or Indication of a Bus Stop</t>
  </si>
  <si>
    <t>Pleasant Grove Bl &amp; Roseville Pw (NB)</t>
  </si>
  <si>
    <t>Douglas Blvd &amp; Rocky Ridge Dr (EB)</t>
  </si>
  <si>
    <t>Pleasant Grove Blvd &amp; Camino Real Wy (EB)</t>
  </si>
  <si>
    <t>Woodcreek Oaks Bl &amp; Mcanally Dr (NB)</t>
  </si>
  <si>
    <t>Fairway Dr &amp; Central Park Dr (WB)</t>
  </si>
  <si>
    <t>Douglas Blvd &amp; Rocky Ridge Dr (WB)</t>
  </si>
  <si>
    <t>F, L</t>
  </si>
  <si>
    <t>Rocky Ridge Dr &amp; Lead Hill Blvd (SB)</t>
  </si>
  <si>
    <t>Shelter needs cleaning</t>
  </si>
  <si>
    <t>Fairway Dr &amp; Five Star Bl (EB)</t>
  </si>
  <si>
    <t>Roseville Pkwy &amp; Taylor Rd (WB)</t>
  </si>
  <si>
    <t>Sunrise Ave &amp; Coloma Wy (SB)</t>
  </si>
  <si>
    <t>No Crosswalk</t>
  </si>
  <si>
    <t>Roseville Pkwy &amp; Galleria Blvd (EB)</t>
  </si>
  <si>
    <t>Eureka Rd &amp; Douglas Blvd (SB)</t>
  </si>
  <si>
    <t>Woodcreek Oaks Bl &amp; Junction Bl (SB)</t>
  </si>
  <si>
    <t>Junction Blvd &amp; Foothills Blvd (EB)</t>
  </si>
  <si>
    <t>Stanford Ranch Rd &amp; Fairway (SB)</t>
  </si>
  <si>
    <t>Galleria Bl &amp; Roseville Pw (SB)</t>
  </si>
  <si>
    <t>Woodcreek Oaks Blvd &amp; Painted Desert Dr (SB)</t>
  </si>
  <si>
    <t>E Roseville Pkwy &amp; N Sunrise Ave (WB)</t>
  </si>
  <si>
    <t>Fairway Dr &amp; Stanford Ranch Rd (WB)</t>
  </si>
  <si>
    <t>Pleasant Grove Blvd &amp; Roseville Pkwy (WB)</t>
  </si>
  <si>
    <t>Vernon St &amp; Taylor St (NB)</t>
  </si>
  <si>
    <t>Tower Theater Closed</t>
  </si>
  <si>
    <t>Douglas Blvd &amp; Eureka Rd (WB)</t>
  </si>
  <si>
    <t>Cirby Wy &amp; Riverside Ave (WB)</t>
  </si>
  <si>
    <t>Pullout currently blocked by cones, electronic sign</t>
  </si>
  <si>
    <t>E Roseville Pkwy &amp; Eureka Rd (NB)</t>
  </si>
  <si>
    <t>Douglas Blvd &amp; Eureka Rd (EB)</t>
  </si>
  <si>
    <t>Sierra Gardens Dr &amp; Douglas Blvd (NB)</t>
  </si>
  <si>
    <t>Foothills Blvd &amp; Blue Oaks Blvd (SB)</t>
  </si>
  <si>
    <t>Fairway Dr &amp; Five Star Blvd (WB)</t>
  </si>
  <si>
    <t>E Roseville Pkwy &amp; Village Dr (NB)</t>
  </si>
  <si>
    <t>Foothills Blvd &amp; Junction Blvd (SB)</t>
  </si>
  <si>
    <t>UPS and FedEx Drop Boxes</t>
  </si>
  <si>
    <t>Riverside Ave &amp; Kenroy Ln (SB)</t>
  </si>
  <si>
    <t>Junction Blvd &amp; Barbara Dr (EB)</t>
  </si>
  <si>
    <t>Lead Hill Blvd &amp; N Sunrise Ave (EB)</t>
  </si>
  <si>
    <t>Galleria Bl &amp; Antelope Creek Dr (SB)</t>
  </si>
  <si>
    <t>Foothills Blvd &amp; Hp Main Entry (SB)</t>
  </si>
  <si>
    <t>Cirby Wy &amp; Vernon St (EB)</t>
  </si>
  <si>
    <t>Woodcreek Oaks Bl &amp; Crimson Ridge Wy (NB)</t>
  </si>
  <si>
    <t>Junction Bl &amp; Revere Dr (WB)</t>
  </si>
  <si>
    <t>Woodcreek Oaks Blvd &amp; Jonquil Dr (NB)</t>
  </si>
  <si>
    <t>Foothills Blvd &amp; Misty Wood Dr (NB)</t>
  </si>
  <si>
    <t>Foothills Blvd &amp; Misty Wood Dr (SB)</t>
  </si>
  <si>
    <t>Cirby Wy &amp; Lindsay Dr (WB)</t>
  </si>
  <si>
    <t>Foothills Blvd &amp; Mcnally Dr (NB)</t>
  </si>
  <si>
    <t>Junction Blvd &amp; Woodcreek Oaks Blvd (EB)</t>
  </si>
  <si>
    <t>Atlantic St &amp; Yosemite St (NB)</t>
  </si>
  <si>
    <t>Douglas Blvd &amp; Buljan Dr (SB)</t>
  </si>
  <si>
    <t xml:space="preserve">Pad </t>
  </si>
  <si>
    <t>Nice Park</t>
  </si>
  <si>
    <t>TABLE 12: Roseville Transit Category 4 Stops</t>
  </si>
  <si>
    <t>Foothills Blvd &amp; Winding Creek Way (SB)</t>
  </si>
  <si>
    <t>Pleasant Grove Bl &amp; Rothbury Ln (EB)</t>
  </si>
  <si>
    <t xml:space="preserve">Fairway Dr &amp; Pleasant Grove Blvd (EB) </t>
  </si>
  <si>
    <t>Pleasant Grove Bl &amp; Woodcreek Oaks Bl (EB)</t>
  </si>
  <si>
    <t>Taylor St &amp; Royer St (WB)</t>
  </si>
  <si>
    <t>Nice Library</t>
  </si>
  <si>
    <t>Woodcreek Oaks Blvd &amp; Pleasant Grove Blvd (NB)</t>
  </si>
  <si>
    <t>Pleasant Grove Bl &amp; Country Club Dr (EB)</t>
  </si>
  <si>
    <t>Pleasant Grove Bl &amp; Village Plaza Dr (WB)</t>
  </si>
  <si>
    <t>Pleasant Grove Blvd &amp; Washington Blvd (EB)</t>
  </si>
  <si>
    <t>Foothills Blvd &amp; Pleasant Grove Blvd (SB)</t>
  </si>
  <si>
    <t>Pleasant Grove Bl &amp; Kennerleigh Pw (WB)</t>
  </si>
  <si>
    <t>Pleasant Grove Blvd &amp; Sun City Blvd (WB)</t>
  </si>
  <si>
    <t>Pleasant Grove Blvd &amp; Gold Coast Dr (EB)</t>
  </si>
  <si>
    <t>Pleasant Grove Blvd &amp; Foothills Blvd (WB)</t>
  </si>
  <si>
    <t>Woodcreek Oaks Blvd &amp; Crimson Ridge Wy (SB)</t>
  </si>
  <si>
    <t>Woodcreek Oaks Blvd &amp; Horncastle Ave (SB)</t>
  </si>
  <si>
    <t>Foothills Blvd &amp; Blue Oaks Blvd (NB)</t>
  </si>
  <si>
    <t>Pleasant Grove Blvd &amp; Gallilee Rd (WB)</t>
  </si>
  <si>
    <t>Lots of trash around</t>
  </si>
  <si>
    <t>Washington Blvd &amp; All American City Blvd (SB)</t>
  </si>
  <si>
    <t>Woodcreek Oaks Blvd &amp; Horncastle (NB)</t>
  </si>
  <si>
    <t>Washington Blvd &amp; Junction Blvd (SB)</t>
  </si>
  <si>
    <t>Foothills Blvd &amp; Pleasant Grove Blvd (NB)</t>
  </si>
  <si>
    <t>No stop where GPS indicates</t>
  </si>
  <si>
    <t>Foothills Blvd &amp; Winding Creek Court (NB)</t>
  </si>
  <si>
    <t>Foothills Blvd &amp; Vineyard Rd (SB)</t>
  </si>
  <si>
    <t>Needs a trash can</t>
  </si>
  <si>
    <t>Foothills Blvd &amp; Albertsons Dr (NB)</t>
  </si>
  <si>
    <t>Pleasant Grove Blvd &amp; Hallisey Dr (WB)</t>
  </si>
  <si>
    <t>Atlantic St &amp; Center St (NB)</t>
  </si>
  <si>
    <t>Foothills Blvd &amp; Vineyard Rd (NB)</t>
  </si>
  <si>
    <t>Foothills Blvd &amp; Cirby Wy (NB)</t>
  </si>
  <si>
    <t>C/B</t>
  </si>
  <si>
    <t>TABLE 13: Top Ten Priority Improvements for Each Agency</t>
  </si>
  <si>
    <t xml:space="preserve">Placer County Transit </t>
  </si>
  <si>
    <t>Roseville Transit</t>
  </si>
  <si>
    <t>WSP Stop ID</t>
  </si>
  <si>
    <t>Stop ID</t>
  </si>
  <si>
    <t>Stop Name</t>
  </si>
  <si>
    <t>Park Dr after Big Sky Dr</t>
  </si>
  <si>
    <t>Sign
Landing pad
Bench
Shelter
System map
Trash can</t>
  </si>
  <si>
    <t>Repair shelter</t>
  </si>
  <si>
    <t>Replace bench
Improve lighting
Repair shelter
System map</t>
  </si>
  <si>
    <t>Foothills Blvd &amp; Main St (NB)</t>
  </si>
  <si>
    <t>System map
Trash can</t>
  </si>
  <si>
    <t>Bench
Improve lighting
Shelter
System map
Trash can</t>
  </si>
  <si>
    <t>Replace system map</t>
  </si>
  <si>
    <t>Bench
System map
Trash can</t>
  </si>
  <si>
    <t>Bench
Shelter
System map
Trash can</t>
  </si>
  <si>
    <t>Improve lighting
System map
Trash can</t>
  </si>
  <si>
    <t>Bench
Shelter
System map</t>
  </si>
  <si>
    <t>Park Dr after Solitude Way</t>
  </si>
  <si>
    <t>Sign pole
Sign
Bench
Improve lighting
System map
Trash can</t>
  </si>
  <si>
    <t>Eureka Rd at Rocky Ridge Dr</t>
  </si>
  <si>
    <t>Sign
System map
Trash can</t>
  </si>
  <si>
    <t>Landing pad
Bench
System map or QR code
Trash can</t>
  </si>
  <si>
    <t>Eureka Rd at Lead Hill Blvd</t>
  </si>
  <si>
    <t>TABLE 14: Category 1 Summary Table</t>
  </si>
  <si>
    <r>
      <t>Number of stops</t>
    </r>
    <r>
      <rPr>
        <vertAlign val="superscript"/>
        <sz val="11"/>
        <color theme="1"/>
        <rFont val="Calibri"/>
        <family val="2"/>
        <scheme val="minor"/>
      </rPr>
      <t>1</t>
    </r>
  </si>
  <si>
    <t>Sign pole</t>
  </si>
  <si>
    <r>
      <t>Sign</t>
    </r>
    <r>
      <rPr>
        <vertAlign val="superscript"/>
        <sz val="11"/>
        <color theme="1"/>
        <rFont val="Calibri"/>
        <family val="2"/>
        <scheme val="minor"/>
      </rPr>
      <t>2</t>
    </r>
  </si>
  <si>
    <t>Trim sign vegetation</t>
  </si>
  <si>
    <r>
      <t>Landing pad</t>
    </r>
    <r>
      <rPr>
        <vertAlign val="superscript"/>
        <sz val="11"/>
        <color theme="1"/>
        <rFont val="Calibri"/>
        <family val="2"/>
        <scheme val="minor"/>
      </rPr>
      <t>3</t>
    </r>
  </si>
  <si>
    <r>
      <t>Bench/seating</t>
    </r>
    <r>
      <rPr>
        <vertAlign val="superscript"/>
        <sz val="11"/>
        <color theme="1"/>
        <rFont val="Calibri"/>
        <family val="2"/>
        <scheme val="minor"/>
      </rPr>
      <t>2</t>
    </r>
  </si>
  <si>
    <r>
      <t>Bus shelter</t>
    </r>
    <r>
      <rPr>
        <vertAlign val="superscript"/>
        <sz val="11"/>
        <color theme="1"/>
        <rFont val="Calibri"/>
        <family val="2"/>
        <scheme val="minor"/>
      </rPr>
      <t>2</t>
    </r>
  </si>
  <si>
    <r>
      <t>System map</t>
    </r>
    <r>
      <rPr>
        <vertAlign val="superscript"/>
        <sz val="11"/>
        <color theme="1"/>
        <rFont val="Calibri"/>
        <family val="2"/>
        <scheme val="minor"/>
      </rPr>
      <t>2</t>
    </r>
  </si>
  <si>
    <r>
      <t>Security features</t>
    </r>
    <r>
      <rPr>
        <vertAlign val="superscript"/>
        <sz val="11"/>
        <color theme="1"/>
        <rFont val="Calibri"/>
        <family val="2"/>
        <scheme val="minor"/>
      </rPr>
      <t>4</t>
    </r>
  </si>
  <si>
    <r>
      <t>Real-time information</t>
    </r>
    <r>
      <rPr>
        <vertAlign val="superscript"/>
        <sz val="11"/>
        <color theme="1"/>
        <rFont val="Calibri"/>
        <family val="2"/>
        <scheme val="minor"/>
      </rPr>
      <t>4</t>
    </r>
  </si>
  <si>
    <r>
      <t>Wayfinding signage</t>
    </r>
    <r>
      <rPr>
        <vertAlign val="superscript"/>
        <sz val="11"/>
        <color theme="1"/>
        <rFont val="Calibri"/>
        <family val="2"/>
        <scheme val="minor"/>
      </rPr>
      <t>4</t>
    </r>
  </si>
  <si>
    <r>
      <t>Restrooms</t>
    </r>
    <r>
      <rPr>
        <vertAlign val="superscript"/>
        <sz val="11"/>
        <color theme="1"/>
        <rFont val="Calibri"/>
        <family val="2"/>
        <scheme val="minor"/>
      </rPr>
      <t>4</t>
    </r>
  </si>
  <si>
    <t>Bike and Pedestrian Improvements</t>
  </si>
  <si>
    <r>
      <t>Bike lane</t>
    </r>
    <r>
      <rPr>
        <vertAlign val="superscript"/>
        <sz val="11"/>
        <color theme="1"/>
        <rFont val="Calibri"/>
        <family val="2"/>
        <scheme val="minor"/>
      </rPr>
      <t>5</t>
    </r>
  </si>
  <si>
    <t>Note 1: Co-located stops are counted for each agency.</t>
  </si>
  <si>
    <t>Note 2: Combined total of new and repair or replace facilities.</t>
  </si>
  <si>
    <t>Note 4: Field data collection did not include these amenities, it has been assumed that they are not present unless it was recorded in notes.</t>
  </si>
  <si>
    <t xml:space="preserve">Note 5:Reflects only locations that do not have Class I or Class II facilities. An assessment of Class III routes was not completed. Some stops recommended for bike lane improvements have only limited access to Class I or Class II bike facilities. </t>
  </si>
  <si>
    <t>TABLE 15: Category 2 Summary Table</t>
  </si>
  <si>
    <r>
      <t>System map or QR code</t>
    </r>
    <r>
      <rPr>
        <vertAlign val="superscript"/>
        <sz val="11"/>
        <color theme="1"/>
        <rFont val="Calibri"/>
        <family val="2"/>
        <scheme val="minor"/>
      </rPr>
      <t>2,4</t>
    </r>
  </si>
  <si>
    <t>TABLE 16: Category 3 Summary Table</t>
  </si>
  <si>
    <r>
      <t>Bike lane</t>
    </r>
    <r>
      <rPr>
        <vertAlign val="superscript"/>
        <sz val="11"/>
        <color theme="1"/>
        <rFont val="Calibri"/>
        <family val="2"/>
        <scheme val="minor"/>
      </rPr>
      <t>4</t>
    </r>
  </si>
  <si>
    <t xml:space="preserve">Note 2: Combined total of new and repair or replace facilities. </t>
  </si>
  <si>
    <t xml:space="preserve">Note 4:Reflects only locations that do not have Class I or Class II facilities. An assessment of Class III routes was not completed. Some stops recommended for bike lane improvements have only limited access to Class I or Class II bike facilities. </t>
  </si>
  <si>
    <t>TABLE 17: Category 4 Summary Table</t>
  </si>
  <si>
    <t>TABLE 18: All Stops Summary Table</t>
  </si>
  <si>
    <t xml:space="preserve">Note 5: Reflects only locations that do not have Class I or Class II facilities. An assessment of Class III routes was not completed. Some stops recommended for bike lane improvements have only limited access to Class I or Class II bike facilities. </t>
  </si>
  <si>
    <t>Junction Blvd at Country Club Dr</t>
  </si>
  <si>
    <t>Roseville Pkwy at Gibson Dr</t>
  </si>
  <si>
    <t>Roseville Pkwy at Pleasant Grove Blvd</t>
  </si>
  <si>
    <t>Eureka Rd at Deer Valley 1</t>
  </si>
  <si>
    <t>Eureka Rd at Deer Valley 2</t>
  </si>
  <si>
    <t>Fairway Dr at Highland Park Dr</t>
  </si>
  <si>
    <t>Fairway Dr at Pleasant Grove Blvd</t>
  </si>
  <si>
    <t>Fairway Dr at Rosehall Dr</t>
  </si>
  <si>
    <t>Washington Blvd at Main St</t>
  </si>
  <si>
    <t>Fairway Dr at Blue Oaks Blvd</t>
  </si>
  <si>
    <t>Junction Blvd at Sawtell Rd</t>
  </si>
  <si>
    <t>Woodcreek Oaks Blvd at Pleasant Grove Blvd</t>
  </si>
  <si>
    <t>E Roseville Pkwy at Taylor Rd</t>
  </si>
  <si>
    <t>Eureka Rd at Professional Dr</t>
  </si>
  <si>
    <t>Eureka Rd at Douglas Blvd</t>
  </si>
  <si>
    <t>Fairway Dr at Cortina Dr</t>
  </si>
  <si>
    <t>Junction Blvd at Aldridge Ln</t>
  </si>
  <si>
    <t>Junction Blvd at Washington Blvd</t>
  </si>
  <si>
    <t>Thrive Dr at Washington Blvd</t>
  </si>
  <si>
    <t>Washington Blvd at Freedom Way</t>
  </si>
  <si>
    <t>Blue Oaks Blvd at Woodcreek Oaks Blvd</t>
  </si>
  <si>
    <t>Pleasant Grove Blvd at Sun City Blvd</t>
  </si>
  <si>
    <t>Washington Blvd at All America City Blvd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</si>
</sst>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0000000"/>
    <numFmt numFmtId="166" formatCode="0.0"/>
  </numFmts>
  <fonts count="23" x14ac:knownFonts="1">
    <font>
      <sz val="11"/>
      <color theme="1"/>
      <name val="Calibri"/>
      <family val="2"/>
      <scheme val="minor"/>
    </font>
    <font>
      <sz val="12"/>
      <color theme="1"/>
      <name val="Calibri"/>
      <family val="2"/>
      <scheme val="minor"/>
    </font>
    <font>
      <sz val="10"/>
      <name val="Arial"/>
      <family val="2"/>
    </font>
    <font>
      <b/>
      <sz val="11"/>
      <color theme="1"/>
      <name val="Calibri"/>
      <family val="2"/>
      <scheme val="minor"/>
    </font>
    <font>
      <sz val="11"/>
      <color theme="4"/>
      <name val="Calibri"/>
      <family val="2"/>
      <scheme val="minor"/>
    </font>
    <font>
      <b/>
      <sz val="11"/>
      <color rgb="FF0070C0"/>
      <name val="Calibri"/>
      <family val="2"/>
      <scheme val="minor"/>
    </font>
    <font>
      <sz val="11"/>
      <color rgb="FF000000"/>
      <name val="Calibri"/>
      <family val="2"/>
      <scheme val="minor"/>
    </font>
    <font>
      <sz val="11"/>
      <color rgb="FF000000"/>
      <name val="Aptos Narrow"/>
      <family val="2"/>
    </font>
    <font>
      <sz val="8"/>
      <name val="Calibri"/>
      <family val="2"/>
      <scheme val="minor"/>
    </font>
    <font>
      <b/>
      <sz val="11"/>
      <color theme="0"/>
      <name val="Calibri"/>
      <family val="2"/>
      <scheme val="minor"/>
    </font>
    <font>
      <sz val="11"/>
      <color theme="0"/>
      <name val="Calibri"/>
      <family val="2"/>
      <scheme val="minor"/>
    </font>
    <font>
      <b/>
      <sz val="18"/>
      <color theme="0"/>
      <name val="Cambria"/>
      <family val="1"/>
      <scheme val="major"/>
    </font>
    <font>
      <sz val="10"/>
      <color theme="0"/>
      <name val="Arial"/>
      <family val="2"/>
    </font>
    <font>
      <b/>
      <sz val="10"/>
      <color theme="0"/>
      <name val="Calibri"/>
      <family val="2"/>
      <scheme val="minor"/>
    </font>
    <font>
      <b/>
      <sz val="11"/>
      <name val="Calibri"/>
      <family val="2"/>
      <scheme val="minor"/>
    </font>
    <font>
      <sz val="11"/>
      <color theme="0"/>
      <name val="Arial"/>
      <family val="2"/>
    </font>
    <font>
      <sz val="10"/>
      <name val="Calibri"/>
      <family val="2"/>
      <scheme val="minor"/>
    </font>
    <font>
      <b/>
      <vertAlign val="superscript"/>
      <sz val="11"/>
      <color theme="0"/>
      <name val="Calibri"/>
      <family val="2"/>
      <scheme val="minor"/>
    </font>
    <font>
      <sz val="10"/>
      <color theme="1"/>
      <name val="Calibri"/>
      <family val="2"/>
      <scheme val="minor"/>
    </font>
    <font>
      <b/>
      <sz val="10"/>
      <name val="Calibri"/>
      <family val="2"/>
      <scheme val="minor"/>
    </font>
    <font>
      <sz val="11"/>
      <name val="Calibri"/>
      <family val="2"/>
      <scheme val="minor"/>
    </font>
    <font>
      <b/>
      <sz val="11"/>
      <color rgb="FF000000"/>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rgb="FF006666"/>
        <bgColor indexed="64"/>
      </patternFill>
    </fill>
    <fill>
      <patternFill patternType="solid">
        <fgColor rgb="FFD3F0EF"/>
        <bgColor indexed="64"/>
      </patternFill>
    </fill>
    <fill>
      <patternFill patternType="solid">
        <fgColor rgb="FFD3F0EF"/>
        <bgColor rgb="FF000000"/>
      </patternFill>
    </fill>
  </fills>
  <borders count="42">
    <border>
      <left/>
      <right/>
      <top/>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bottom style="thin">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style="medium">
        <color indexed="64"/>
      </bottom>
      <diagonal/>
    </border>
    <border>
      <left/>
      <right/>
      <top style="thin">
        <color indexed="64"/>
      </top>
      <bottom style="thin">
        <color theme="0"/>
      </bottom>
      <diagonal/>
    </border>
    <border>
      <left style="thin">
        <color theme="0"/>
      </left>
      <right style="medium">
        <color indexed="64"/>
      </right>
      <top/>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theme="0"/>
      </right>
      <top/>
      <bottom style="thin">
        <color theme="0"/>
      </bottom>
      <diagonal/>
    </border>
  </borders>
  <cellStyleXfs count="3">
    <xf numFmtId="0" fontId="0" fillId="0" borderId="0"/>
    <xf numFmtId="0" fontId="1" fillId="0" borderId="0"/>
    <xf numFmtId="0" fontId="2" fillId="0" borderId="0"/>
  </cellStyleXfs>
  <cellXfs count="257">
    <xf numFmtId="0" fontId="0" fillId="0" borderId="0" xfId="0"/>
    <xf numFmtId="0" fontId="0" fillId="0" borderId="11" xfId="0" applyBorder="1"/>
    <xf numFmtId="0" fontId="2" fillId="0" borderId="0" xfId="0" applyFont="1"/>
    <xf numFmtId="0" fontId="7" fillId="0" borderId="0" xfId="0" applyFont="1"/>
    <xf numFmtId="0" fontId="2" fillId="3" borderId="0" xfId="0" applyFont="1" applyFill="1"/>
    <xf numFmtId="0" fontId="7" fillId="4" borderId="0" xfId="0" applyFont="1" applyFill="1"/>
    <xf numFmtId="0" fontId="0" fillId="5" borderId="0" xfId="0" applyFill="1"/>
    <xf numFmtId="0" fontId="10" fillId="7" borderId="6" xfId="0" applyFont="1" applyFill="1" applyBorder="1"/>
    <xf numFmtId="0" fontId="10" fillId="7" borderId="7" xfId="0" applyFont="1" applyFill="1" applyBorder="1"/>
    <xf numFmtId="0" fontId="10" fillId="7" borderId="8" xfId="0" applyFont="1" applyFill="1" applyBorder="1"/>
    <xf numFmtId="0" fontId="10" fillId="7" borderId="3" xfId="0" applyFont="1" applyFill="1" applyBorder="1"/>
    <xf numFmtId="0" fontId="10" fillId="7" borderId="9" xfId="0" applyFont="1" applyFill="1" applyBorder="1"/>
    <xf numFmtId="0" fontId="9" fillId="7" borderId="16" xfId="0" applyFont="1" applyFill="1" applyBorder="1" applyAlignment="1">
      <alignment horizontal="center" wrapText="1"/>
    </xf>
    <xf numFmtId="0" fontId="9" fillId="7" borderId="18" xfId="0" applyFont="1" applyFill="1" applyBorder="1" applyAlignment="1">
      <alignment horizontal="center" wrapText="1"/>
    </xf>
    <xf numFmtId="0" fontId="9" fillId="7" borderId="10" xfId="0" applyFont="1" applyFill="1" applyBorder="1" applyAlignment="1">
      <alignment horizontal="center" wrapText="1"/>
    </xf>
    <xf numFmtId="0" fontId="9" fillId="7" borderId="5" xfId="0" applyFont="1" applyFill="1" applyBorder="1" applyAlignment="1">
      <alignment horizontal="center"/>
    </xf>
    <xf numFmtId="0" fontId="9" fillId="7" borderId="5" xfId="0" applyFont="1" applyFill="1" applyBorder="1"/>
    <xf numFmtId="0" fontId="9" fillId="7" borderId="22" xfId="0" applyFont="1" applyFill="1" applyBorder="1" applyAlignment="1">
      <alignment horizontal="center"/>
    </xf>
    <xf numFmtId="0" fontId="9" fillId="7" borderId="29" xfId="0" applyFont="1" applyFill="1" applyBorder="1"/>
    <xf numFmtId="0" fontId="9" fillId="7" borderId="30" xfId="0" applyFont="1" applyFill="1" applyBorder="1" applyAlignment="1">
      <alignment horizontal="center" wrapText="1"/>
    </xf>
    <xf numFmtId="0" fontId="9" fillId="7" borderId="31" xfId="0" applyFont="1" applyFill="1" applyBorder="1" applyAlignment="1">
      <alignment horizontal="center" wrapText="1"/>
    </xf>
    <xf numFmtId="0" fontId="9" fillId="7" borderId="31" xfId="0" applyFont="1" applyFill="1" applyBorder="1" applyAlignment="1">
      <alignment wrapText="1"/>
    </xf>
    <xf numFmtId="0" fontId="9" fillId="7" borderId="21" xfId="0" applyFont="1" applyFill="1" applyBorder="1" applyAlignment="1">
      <alignment horizontal="center" textRotation="90" wrapText="1"/>
    </xf>
    <xf numFmtId="0" fontId="9" fillId="7" borderId="17" xfId="0" applyFont="1" applyFill="1" applyBorder="1" applyAlignment="1">
      <alignment horizontal="center" wrapText="1"/>
    </xf>
    <xf numFmtId="0" fontId="9" fillId="7" borderId="21" xfId="0" applyFont="1" applyFill="1" applyBorder="1" applyAlignment="1">
      <alignment horizontal="center" wrapText="1"/>
    </xf>
    <xf numFmtId="0" fontId="0" fillId="2" borderId="3" xfId="0" applyFill="1" applyBorder="1"/>
    <xf numFmtId="0" fontId="0" fillId="2" borderId="9" xfId="0" applyFill="1" applyBorder="1"/>
    <xf numFmtId="0" fontId="0" fillId="8" borderId="3" xfId="0" applyFill="1" applyBorder="1"/>
    <xf numFmtId="0" fontId="0" fillId="8" borderId="9" xfId="0" applyFill="1" applyBorder="1"/>
    <xf numFmtId="0" fontId="0" fillId="2" borderId="4" xfId="0" applyFill="1" applyBorder="1"/>
    <xf numFmtId="0" fontId="2" fillId="2" borderId="10" xfId="0" applyFont="1" applyFill="1" applyBorder="1"/>
    <xf numFmtId="0" fontId="0" fillId="2" borderId="10" xfId="0" applyFill="1" applyBorder="1"/>
    <xf numFmtId="0" fontId="0" fillId="2" borderId="11" xfId="0" applyFill="1" applyBorder="1"/>
    <xf numFmtId="0" fontId="9" fillId="7" borderId="21" xfId="0" applyFont="1" applyFill="1" applyBorder="1" applyAlignment="1">
      <alignment horizontal="center"/>
    </xf>
    <xf numFmtId="0" fontId="9" fillId="7" borderId="21" xfId="0" applyFont="1" applyFill="1" applyBorder="1" applyAlignment="1">
      <alignment horizontal="center" textRotation="90"/>
    </xf>
    <xf numFmtId="0" fontId="9" fillId="7" borderId="15" xfId="0" applyFont="1" applyFill="1" applyBorder="1" applyAlignment="1">
      <alignment horizontal="center" textRotation="90"/>
    </xf>
    <xf numFmtId="0" fontId="9" fillId="7" borderId="31" xfId="0" applyFont="1" applyFill="1" applyBorder="1" applyAlignment="1">
      <alignment horizontal="center"/>
    </xf>
    <xf numFmtId="0" fontId="9" fillId="7" borderId="9" xfId="0" applyFont="1" applyFill="1" applyBorder="1"/>
    <xf numFmtId="0" fontId="9" fillId="7" borderId="29" xfId="0" applyFont="1" applyFill="1" applyBorder="1" applyAlignment="1">
      <alignment horizontal="center" wrapText="1"/>
    </xf>
    <xf numFmtId="0" fontId="9" fillId="7" borderId="31" xfId="0" applyFont="1" applyFill="1" applyBorder="1" applyAlignment="1">
      <alignment horizontal="center" textRotation="90" wrapText="1"/>
    </xf>
    <xf numFmtId="0" fontId="10" fillId="7" borderId="33" xfId="0" applyFont="1" applyFill="1" applyBorder="1" applyAlignment="1">
      <alignment horizontal="center" textRotation="90"/>
    </xf>
    <xf numFmtId="0" fontId="9" fillId="7" borderId="29" xfId="0" applyFont="1" applyFill="1" applyBorder="1" applyAlignment="1">
      <alignment horizontal="center"/>
    </xf>
    <xf numFmtId="0" fontId="0" fillId="2" borderId="9" xfId="0" applyFill="1" applyBorder="1" applyAlignment="1">
      <alignment horizontal="center"/>
    </xf>
    <xf numFmtId="0" fontId="0" fillId="8" borderId="9" xfId="0" applyFill="1" applyBorder="1" applyAlignment="1">
      <alignment horizontal="center"/>
    </xf>
    <xf numFmtId="0" fontId="9" fillId="7" borderId="20" xfId="0" applyFont="1" applyFill="1" applyBorder="1" applyAlignment="1">
      <alignment horizontal="center"/>
    </xf>
    <xf numFmtId="0" fontId="9" fillId="7" borderId="17" xfId="0" applyFont="1" applyFill="1" applyBorder="1" applyAlignment="1">
      <alignment horizontal="center"/>
    </xf>
    <xf numFmtId="0" fontId="9" fillId="7" borderId="16" xfId="0" applyFont="1" applyFill="1" applyBorder="1" applyAlignment="1">
      <alignment horizontal="center" textRotation="90"/>
    </xf>
    <xf numFmtId="0" fontId="9" fillId="7" borderId="14" xfId="0" applyFont="1" applyFill="1" applyBorder="1" applyAlignment="1">
      <alignment horizontal="center" textRotation="90"/>
    </xf>
    <xf numFmtId="0" fontId="10" fillId="7" borderId="34" xfId="0" applyFont="1" applyFill="1" applyBorder="1"/>
    <xf numFmtId="0" fontId="0" fillId="0" borderId="0" xfId="0" applyAlignment="1">
      <alignment horizontal="center"/>
    </xf>
    <xf numFmtId="0" fontId="9" fillId="7" borderId="35" xfId="0" applyFont="1" applyFill="1" applyBorder="1" applyAlignment="1">
      <alignment horizontal="center" textRotation="90"/>
    </xf>
    <xf numFmtId="0" fontId="0" fillId="7" borderId="9" xfId="0" applyFill="1" applyBorder="1"/>
    <xf numFmtId="0" fontId="9" fillId="7" borderId="29" xfId="0" applyFont="1" applyFill="1" applyBorder="1" applyAlignment="1">
      <alignment wrapText="1"/>
    </xf>
    <xf numFmtId="0" fontId="9" fillId="7" borderId="36" xfId="0" applyFont="1" applyFill="1" applyBorder="1" applyAlignment="1">
      <alignment horizontal="center" wrapText="1"/>
    </xf>
    <xf numFmtId="0" fontId="9" fillId="7" borderId="36" xfId="0" applyFont="1" applyFill="1" applyBorder="1"/>
    <xf numFmtId="0" fontId="0" fillId="7" borderId="8" xfId="0" applyFill="1" applyBorder="1"/>
    <xf numFmtId="0" fontId="9" fillId="7" borderId="3" xfId="0" applyFont="1" applyFill="1" applyBorder="1"/>
    <xf numFmtId="0" fontId="10" fillId="7" borderId="7" xfId="0" applyFont="1" applyFill="1" applyBorder="1" applyAlignment="1">
      <alignment horizontal="center"/>
    </xf>
    <xf numFmtId="0" fontId="0" fillId="7" borderId="6" xfId="0" applyFill="1" applyBorder="1"/>
    <xf numFmtId="0" fontId="0" fillId="7" borderId="7" xfId="0" applyFill="1" applyBorder="1"/>
    <xf numFmtId="0" fontId="0" fillId="7" borderId="3" xfId="0" applyFill="1" applyBorder="1"/>
    <xf numFmtId="0" fontId="3" fillId="7" borderId="16" xfId="0" applyFont="1" applyFill="1" applyBorder="1" applyAlignment="1">
      <alignment horizontal="center" wrapText="1"/>
    </xf>
    <xf numFmtId="0" fontId="5" fillId="7" borderId="19" xfId="0" applyFont="1" applyFill="1" applyBorder="1" applyAlignment="1">
      <alignment horizontal="center" wrapText="1"/>
    </xf>
    <xf numFmtId="0" fontId="3" fillId="7" borderId="18" xfId="0" applyFont="1" applyFill="1" applyBorder="1" applyAlignment="1">
      <alignment horizontal="center" wrapText="1"/>
    </xf>
    <xf numFmtId="0" fontId="10" fillId="7" borderId="9" xfId="0" applyFont="1" applyFill="1" applyBorder="1" applyAlignment="1">
      <alignment horizontal="center"/>
    </xf>
    <xf numFmtId="0" fontId="9" fillId="7" borderId="0" xfId="0" applyFont="1" applyFill="1" applyAlignment="1">
      <alignment horizontal="center" wrapText="1"/>
    </xf>
    <xf numFmtId="0" fontId="9" fillId="7" borderId="26" xfId="0" applyFont="1" applyFill="1" applyBorder="1" applyAlignment="1">
      <alignment horizontal="center" vertical="center" wrapText="1"/>
    </xf>
    <xf numFmtId="0" fontId="9" fillId="7" borderId="27" xfId="0" applyFont="1" applyFill="1" applyBorder="1"/>
    <xf numFmtId="0" fontId="9" fillId="7" borderId="21" xfId="0" applyFont="1" applyFill="1" applyBorder="1" applyAlignment="1">
      <alignment horizontal="center" vertical="center" wrapText="1"/>
    </xf>
    <xf numFmtId="0" fontId="9" fillId="7" borderId="21" xfId="0" applyFont="1" applyFill="1" applyBorder="1" applyAlignment="1">
      <alignment horizontal="center" vertical="center"/>
    </xf>
    <xf numFmtId="0" fontId="3" fillId="7" borderId="12" xfId="0" applyFont="1" applyFill="1" applyBorder="1" applyAlignment="1">
      <alignment horizontal="center"/>
    </xf>
    <xf numFmtId="0" fontId="5" fillId="7" borderId="16" xfId="0" applyFont="1" applyFill="1" applyBorder="1" applyAlignment="1">
      <alignment horizontal="center" wrapText="1"/>
    </xf>
    <xf numFmtId="0" fontId="0" fillId="7" borderId="0" xfId="0" applyFill="1"/>
    <xf numFmtId="0" fontId="11" fillId="7" borderId="0" xfId="0" applyFont="1" applyFill="1" applyAlignment="1">
      <alignment horizontal="left"/>
    </xf>
    <xf numFmtId="0" fontId="3" fillId="7" borderId="0" xfId="0" applyFont="1" applyFill="1"/>
    <xf numFmtId="0" fontId="3" fillId="7" borderId="0" xfId="0" applyFont="1" applyFill="1" applyAlignment="1">
      <alignment horizontal="center"/>
    </xf>
    <xf numFmtId="0" fontId="10" fillId="7" borderId="0" xfId="0" applyFont="1" applyFill="1"/>
    <xf numFmtId="0" fontId="5" fillId="7" borderId="0" xfId="0" applyFont="1" applyFill="1" applyAlignment="1">
      <alignment horizontal="center" wrapText="1"/>
    </xf>
    <xf numFmtId="0" fontId="2" fillId="7" borderId="0" xfId="0" applyFont="1" applyFill="1"/>
    <xf numFmtId="0" fontId="12" fillId="7" borderId="0" xfId="0" applyFont="1" applyFill="1"/>
    <xf numFmtId="0" fontId="2" fillId="2" borderId="0" xfId="0" applyFont="1" applyFill="1"/>
    <xf numFmtId="0" fontId="0" fillId="2" borderId="0" xfId="0" applyFill="1"/>
    <xf numFmtId="0" fontId="0" fillId="2" borderId="0" xfId="0" applyFill="1" applyAlignment="1">
      <alignment horizontal="center"/>
    </xf>
    <xf numFmtId="1" fontId="0" fillId="2" borderId="0" xfId="0" applyNumberFormat="1" applyFill="1" applyAlignment="1">
      <alignment horizontal="center"/>
    </xf>
    <xf numFmtId="0" fontId="2" fillId="8" borderId="0" xfId="0" applyFont="1" applyFill="1"/>
    <xf numFmtId="0" fontId="0" fillId="8" borderId="0" xfId="0" applyFill="1"/>
    <xf numFmtId="0" fontId="0" fillId="8" borderId="0" xfId="0" applyFill="1" applyAlignment="1">
      <alignment horizontal="center"/>
    </xf>
    <xf numFmtId="0" fontId="9" fillId="7" borderId="0" xfId="0" applyFont="1" applyFill="1"/>
    <xf numFmtId="0" fontId="9" fillId="7" borderId="0" xfId="0" applyFont="1" applyFill="1" applyAlignment="1">
      <alignment horizontal="center"/>
    </xf>
    <xf numFmtId="0" fontId="10" fillId="7" borderId="0" xfId="0" applyFont="1" applyFill="1" applyAlignment="1">
      <alignment horizontal="center"/>
    </xf>
    <xf numFmtId="0" fontId="3" fillId="7" borderId="13" xfId="0" applyFont="1" applyFill="1" applyBorder="1" applyAlignment="1">
      <alignment horizontal="center"/>
    </xf>
    <xf numFmtId="0" fontId="3" fillId="7" borderId="17" xfId="0" applyFont="1" applyFill="1" applyBorder="1" applyAlignment="1">
      <alignment horizontal="center" wrapText="1"/>
    </xf>
    <xf numFmtId="0" fontId="14" fillId="7" borderId="0" xfId="0" applyFont="1" applyFill="1" applyAlignment="1">
      <alignment wrapText="1"/>
    </xf>
    <xf numFmtId="0" fontId="15" fillId="7" borderId="0" xfId="0" applyFont="1" applyFill="1"/>
    <xf numFmtId="0" fontId="9" fillId="7" borderId="0" xfId="0" applyFont="1" applyFill="1" applyAlignment="1">
      <alignment wrapText="1"/>
    </xf>
    <xf numFmtId="0" fontId="13" fillId="7" borderId="0" xfId="0" applyFont="1" applyFill="1"/>
    <xf numFmtId="0" fontId="16" fillId="2" borderId="0" xfId="0" applyFont="1" applyFill="1"/>
    <xf numFmtId="164" fontId="16" fillId="2" borderId="0" xfId="0" applyNumberFormat="1" applyFont="1" applyFill="1"/>
    <xf numFmtId="0" fontId="11" fillId="7" borderId="0" xfId="0" applyFont="1" applyFill="1"/>
    <xf numFmtId="0" fontId="16" fillId="8" borderId="0" xfId="0" applyFont="1" applyFill="1"/>
    <xf numFmtId="164" fontId="16" fillId="8" borderId="0" xfId="0" applyNumberFormat="1" applyFont="1" applyFill="1"/>
    <xf numFmtId="0" fontId="0" fillId="0" borderId="10" xfId="0" applyBorder="1"/>
    <xf numFmtId="0" fontId="2" fillId="0" borderId="10" xfId="0" applyFont="1" applyBorder="1"/>
    <xf numFmtId="0" fontId="0" fillId="2" borderId="38" xfId="0" applyFill="1" applyBorder="1"/>
    <xf numFmtId="0" fontId="2" fillId="2" borderId="15" xfId="0" applyFont="1" applyFill="1" applyBorder="1"/>
    <xf numFmtId="0" fontId="16" fillId="2" borderId="15" xfId="0" applyFont="1" applyFill="1" applyBorder="1" applyAlignment="1">
      <alignment horizontal="center"/>
    </xf>
    <xf numFmtId="0" fontId="16" fillId="2" borderId="15" xfId="0" applyFont="1" applyFill="1" applyBorder="1"/>
    <xf numFmtId="164" fontId="16" fillId="2" borderId="15" xfId="0" applyNumberFormat="1" applyFont="1" applyFill="1" applyBorder="1"/>
    <xf numFmtId="0" fontId="0" fillId="2" borderId="15" xfId="0" applyFill="1" applyBorder="1"/>
    <xf numFmtId="0" fontId="0" fillId="2" borderId="15" xfId="0" applyFill="1" applyBorder="1" applyAlignment="1">
      <alignment horizontal="center"/>
    </xf>
    <xf numFmtId="1" fontId="0" fillId="2" borderId="15" xfId="0" applyNumberFormat="1" applyFill="1" applyBorder="1" applyAlignment="1">
      <alignment horizontal="center"/>
    </xf>
    <xf numFmtId="0" fontId="0" fillId="2" borderId="39" xfId="0" applyFill="1" applyBorder="1"/>
    <xf numFmtId="1" fontId="0" fillId="2" borderId="15" xfId="0" applyNumberFormat="1" applyFill="1" applyBorder="1"/>
    <xf numFmtId="0" fontId="18" fillId="2" borderId="0" xfId="0" applyFont="1" applyFill="1"/>
    <xf numFmtId="1" fontId="0" fillId="0" borderId="10" xfId="0" applyNumberFormat="1" applyBorder="1"/>
    <xf numFmtId="0" fontId="7" fillId="2" borderId="15" xfId="0" applyFont="1" applyFill="1" applyBorder="1"/>
    <xf numFmtId="0" fontId="7" fillId="2" borderId="0" xfId="0" applyFont="1" applyFill="1"/>
    <xf numFmtId="0" fontId="7" fillId="6" borderId="10" xfId="0" applyFont="1" applyFill="1" applyBorder="1"/>
    <xf numFmtId="0" fontId="3" fillId="2" borderId="0" xfId="0" applyFont="1" applyFill="1"/>
    <xf numFmtId="0" fontId="19" fillId="2" borderId="0" xfId="0" applyFont="1" applyFill="1" applyAlignment="1">
      <alignment horizontal="left"/>
    </xf>
    <xf numFmtId="0" fontId="9" fillId="7" borderId="20" xfId="0" applyFont="1" applyFill="1" applyBorder="1" applyAlignment="1">
      <alignment horizontal="center" wrapText="1"/>
    </xf>
    <xf numFmtId="0" fontId="0" fillId="2" borderId="3" xfId="0" applyFill="1" applyBorder="1" applyAlignment="1">
      <alignment wrapText="1"/>
    </xf>
    <xf numFmtId="0" fontId="0" fillId="2" borderId="9" xfId="0" applyFill="1" applyBorder="1" applyAlignment="1">
      <alignment wrapText="1"/>
    </xf>
    <xf numFmtId="0" fontId="0" fillId="0" borderId="0" xfId="0" applyAlignment="1">
      <alignment wrapText="1"/>
    </xf>
    <xf numFmtId="0" fontId="14" fillId="2" borderId="0" xfId="0" applyFont="1" applyFill="1" applyAlignment="1">
      <alignment horizontal="center"/>
    </xf>
    <xf numFmtId="0" fontId="14" fillId="2" borderId="0" xfId="0" applyFont="1" applyFill="1"/>
    <xf numFmtId="0" fontId="20" fillId="8" borderId="0" xfId="0" applyFont="1" applyFill="1" applyAlignment="1">
      <alignment horizontal="center"/>
    </xf>
    <xf numFmtId="0" fontId="20" fillId="8" borderId="0" xfId="0" applyFont="1" applyFill="1"/>
    <xf numFmtId="0" fontId="20" fillId="2" borderId="0" xfId="0" applyFont="1" applyFill="1" applyAlignment="1">
      <alignment horizontal="center"/>
    </xf>
    <xf numFmtId="0" fontId="20" fillId="2" borderId="0" xfId="0" applyFont="1" applyFill="1"/>
    <xf numFmtId="0" fontId="14" fillId="8" borderId="0" xfId="0" applyFont="1" applyFill="1" applyAlignment="1">
      <alignment horizontal="center"/>
    </xf>
    <xf numFmtId="0" fontId="14" fillId="8" borderId="0" xfId="0" applyFont="1" applyFill="1"/>
    <xf numFmtId="0" fontId="9" fillId="7" borderId="20" xfId="0" applyFont="1" applyFill="1" applyBorder="1"/>
    <xf numFmtId="165" fontId="20" fillId="2" borderId="0" xfId="0" applyNumberFormat="1" applyFont="1" applyFill="1" applyAlignment="1">
      <alignment horizontal="center"/>
    </xf>
    <xf numFmtId="165" fontId="20" fillId="8" borderId="0" xfId="0" applyNumberFormat="1" applyFont="1" applyFill="1" applyAlignment="1">
      <alignment horizontal="center"/>
    </xf>
    <xf numFmtId="0" fontId="9" fillId="7" borderId="13" xfId="0" applyFont="1" applyFill="1" applyBorder="1"/>
    <xf numFmtId="0" fontId="9" fillId="7" borderId="15" xfId="0" applyFont="1" applyFill="1" applyBorder="1" applyAlignment="1">
      <alignment textRotation="90"/>
    </xf>
    <xf numFmtId="0" fontId="9" fillId="7" borderId="14" xfId="0" applyFont="1" applyFill="1" applyBorder="1" applyAlignment="1">
      <alignment textRotation="90"/>
    </xf>
    <xf numFmtId="0" fontId="9" fillId="7" borderId="16" xfId="0" applyFont="1" applyFill="1" applyBorder="1" applyAlignment="1">
      <alignment textRotation="90"/>
    </xf>
    <xf numFmtId="0" fontId="9" fillId="7" borderId="17" xfId="0" applyFont="1" applyFill="1" applyBorder="1" applyAlignment="1">
      <alignment wrapText="1"/>
    </xf>
    <xf numFmtId="0" fontId="6" fillId="6" borderId="0" xfId="0" applyFont="1" applyFill="1"/>
    <xf numFmtId="0" fontId="6" fillId="8" borderId="0" xfId="0" applyFont="1" applyFill="1"/>
    <xf numFmtId="0" fontId="6" fillId="9" borderId="0" xfId="0" applyFont="1" applyFill="1"/>
    <xf numFmtId="0" fontId="21" fillId="8" borderId="0" xfId="0" applyFont="1" applyFill="1"/>
    <xf numFmtId="0" fontId="9" fillId="7" borderId="37" xfId="0" applyFont="1" applyFill="1" applyBorder="1" applyAlignment="1">
      <alignment wrapText="1"/>
    </xf>
    <xf numFmtId="165" fontId="20" fillId="2" borderId="0" xfId="0" applyNumberFormat="1" applyFont="1" applyFill="1"/>
    <xf numFmtId="165" fontId="20" fillId="8" borderId="0" xfId="0" applyNumberFormat="1" applyFont="1" applyFill="1"/>
    <xf numFmtId="0" fontId="6" fillId="2" borderId="0" xfId="0" applyFont="1" applyFill="1"/>
    <xf numFmtId="0" fontId="0" fillId="7" borderId="0" xfId="0" applyFill="1" applyAlignment="1">
      <alignment horizontal="center"/>
    </xf>
    <xf numFmtId="0" fontId="0" fillId="7" borderId="20" xfId="0" applyFill="1" applyBorder="1" applyAlignment="1">
      <alignment horizontal="center"/>
    </xf>
    <xf numFmtId="0" fontId="20" fillId="7" borderId="0" xfId="0" applyFont="1" applyFill="1"/>
    <xf numFmtId="0" fontId="0" fillId="7" borderId="14" xfId="0" applyFill="1" applyBorder="1" applyAlignment="1">
      <alignment horizontal="center" textRotation="90"/>
    </xf>
    <xf numFmtId="0" fontId="0" fillId="7" borderId="15" xfId="0" applyFill="1" applyBorder="1" applyAlignment="1">
      <alignment horizontal="center" textRotation="90"/>
    </xf>
    <xf numFmtId="0" fontId="0" fillId="7" borderId="16" xfId="0" applyFill="1" applyBorder="1" applyAlignment="1">
      <alignment horizontal="center" textRotation="90"/>
    </xf>
    <xf numFmtId="0" fontId="0" fillId="2" borderId="0" xfId="0" applyFill="1" applyAlignment="1">
      <alignment horizontal="center" vertical="center"/>
    </xf>
    <xf numFmtId="0" fontId="0" fillId="0" borderId="9" xfId="0" applyBorder="1"/>
    <xf numFmtId="0" fontId="0" fillId="2" borderId="10" xfId="0" applyFill="1" applyBorder="1" applyAlignment="1">
      <alignment horizontal="center"/>
    </xf>
    <xf numFmtId="0" fontId="0" fillId="8" borderId="4" xfId="0" applyFill="1" applyBorder="1"/>
    <xf numFmtId="0" fontId="0" fillId="8" borderId="10" xfId="0" applyFill="1" applyBorder="1" applyAlignment="1">
      <alignment horizontal="center"/>
    </xf>
    <xf numFmtId="0" fontId="0" fillId="8" borderId="11" xfId="0" applyFill="1" applyBorder="1"/>
    <xf numFmtId="0" fontId="20" fillId="2" borderId="0" xfId="0" applyFont="1" applyFill="1" applyAlignment="1">
      <alignment wrapText="1"/>
    </xf>
    <xf numFmtId="0" fontId="14" fillId="8" borderId="0" xfId="0" applyFont="1" applyFill="1" applyAlignment="1">
      <alignment wrapText="1"/>
    </xf>
    <xf numFmtId="0" fontId="14" fillId="2" borderId="0" xfId="0" applyFont="1" applyFill="1" applyAlignment="1">
      <alignment wrapText="1"/>
    </xf>
    <xf numFmtId="0" fontId="20" fillId="8" borderId="0" xfId="0" applyFont="1" applyFill="1" applyAlignment="1">
      <alignment wrapText="1"/>
    </xf>
    <xf numFmtId="0" fontId="20" fillId="2" borderId="0" xfId="0" applyFont="1" applyFill="1" applyAlignment="1">
      <alignment horizontal="left" wrapText="1"/>
    </xf>
    <xf numFmtId="0" fontId="20" fillId="8" borderId="0" xfId="0" applyFont="1" applyFill="1" applyAlignment="1">
      <alignment horizontal="left" wrapText="1"/>
    </xf>
    <xf numFmtId="0" fontId="14" fillId="2" borderId="0" xfId="0" applyFont="1" applyFill="1" applyAlignment="1">
      <alignment horizontal="left" wrapText="1"/>
    </xf>
    <xf numFmtId="0" fontId="14" fillId="8" borderId="0" xfId="0" applyFont="1" applyFill="1" applyAlignment="1">
      <alignment horizontal="left" wrapText="1"/>
    </xf>
    <xf numFmtId="0" fontId="3" fillId="2" borderId="3" xfId="0" applyFont="1" applyFill="1" applyBorder="1"/>
    <xf numFmtId="0" fontId="3" fillId="2" borderId="0" xfId="0" applyFont="1" applyFill="1" applyAlignment="1">
      <alignment horizontal="center"/>
    </xf>
    <xf numFmtId="0" fontId="3" fillId="2" borderId="9" xfId="0" applyFont="1" applyFill="1" applyBorder="1"/>
    <xf numFmtId="0" fontId="0" fillId="8" borderId="0" xfId="0" applyFill="1" applyAlignment="1">
      <alignment horizontal="center" vertical="center"/>
    </xf>
    <xf numFmtId="0" fontId="3" fillId="0" borderId="0" xfId="0" applyFont="1"/>
    <xf numFmtId="0" fontId="0" fillId="7" borderId="34" xfId="0" applyFill="1" applyBorder="1"/>
    <xf numFmtId="0" fontId="10" fillId="7" borderId="34" xfId="0" applyFont="1" applyFill="1" applyBorder="1" applyAlignment="1">
      <alignment horizontal="center"/>
    </xf>
    <xf numFmtId="0" fontId="20" fillId="2" borderId="0" xfId="0" applyFont="1" applyFill="1" applyAlignment="1">
      <alignment horizontal="center" vertical="center"/>
    </xf>
    <xf numFmtId="0" fontId="20" fillId="2" borderId="0" xfId="0" applyFont="1" applyFill="1" applyAlignment="1">
      <alignment vertical="center"/>
    </xf>
    <xf numFmtId="0" fontId="9" fillId="8" borderId="3" xfId="0" applyFont="1" applyFill="1" applyBorder="1"/>
    <xf numFmtId="0" fontId="20" fillId="8" borderId="0" xfId="0" applyFont="1" applyFill="1" applyAlignment="1">
      <alignment horizontal="center" vertical="center"/>
    </xf>
    <xf numFmtId="0" fontId="20" fillId="8" borderId="0" xfId="0" applyFont="1" applyFill="1" applyAlignment="1">
      <alignment vertical="center"/>
    </xf>
    <xf numFmtId="0" fontId="9" fillId="8" borderId="9" xfId="0" applyFont="1" applyFill="1" applyBorder="1"/>
    <xf numFmtId="0" fontId="20" fillId="2" borderId="0" xfId="0" applyFont="1" applyFill="1" applyAlignment="1">
      <alignment horizontal="center" vertical="center" wrapText="1"/>
    </xf>
    <xf numFmtId="0" fontId="20" fillId="2" borderId="40" xfId="0" applyFont="1" applyFill="1" applyBorder="1" applyAlignment="1">
      <alignment horizontal="center" vertical="center"/>
    </xf>
    <xf numFmtId="0" fontId="20" fillId="2" borderId="40" xfId="0" applyFont="1" applyFill="1" applyBorder="1" applyAlignment="1">
      <alignment vertical="center"/>
    </xf>
    <xf numFmtId="0" fontId="20" fillId="2" borderId="0" xfId="0" applyFont="1" applyFill="1" applyAlignment="1">
      <alignment horizontal="left" vertical="center" wrapText="1"/>
    </xf>
    <xf numFmtId="0" fontId="20" fillId="8" borderId="0" xfId="0" applyFont="1" applyFill="1" applyAlignment="1">
      <alignment horizontal="center" vertical="center" wrapText="1"/>
    </xf>
    <xf numFmtId="0" fontId="20" fillId="8" borderId="0" xfId="0" applyFont="1" applyFill="1" applyAlignment="1">
      <alignment horizontal="left" vertical="center" wrapText="1"/>
    </xf>
    <xf numFmtId="0" fontId="9" fillId="8" borderId="4" xfId="0" applyFont="1" applyFill="1" applyBorder="1"/>
    <xf numFmtId="0" fontId="20" fillId="8" borderId="10" xfId="0" applyFont="1" applyFill="1" applyBorder="1"/>
    <xf numFmtId="0" fontId="20" fillId="8" borderId="10" xfId="0" applyFont="1" applyFill="1" applyBorder="1" applyAlignment="1">
      <alignment horizontal="center" vertical="center"/>
    </xf>
    <xf numFmtId="0" fontId="20" fillId="8" borderId="10" xfId="0" applyFont="1" applyFill="1" applyBorder="1" applyAlignment="1">
      <alignment horizontal="center" vertical="center" wrapText="1"/>
    </xf>
    <xf numFmtId="0" fontId="20" fillId="8" borderId="10" xfId="0" applyFont="1" applyFill="1" applyBorder="1" applyAlignment="1">
      <alignment horizontal="left" vertical="center" wrapText="1"/>
    </xf>
    <xf numFmtId="0" fontId="20" fillId="2" borderId="19" xfId="0" applyFont="1" applyFill="1" applyBorder="1" applyAlignment="1">
      <alignment vertical="center"/>
    </xf>
    <xf numFmtId="0" fontId="20" fillId="8" borderId="10" xfId="0" applyFont="1" applyFill="1" applyBorder="1" applyAlignment="1">
      <alignment vertical="center"/>
    </xf>
    <xf numFmtId="0" fontId="9" fillId="8" borderId="11" xfId="0" applyFont="1" applyFill="1" applyBorder="1"/>
    <xf numFmtId="0" fontId="9" fillId="7" borderId="35" xfId="0" applyFont="1" applyFill="1" applyBorder="1" applyAlignment="1">
      <alignment horizontal="center"/>
    </xf>
    <xf numFmtId="0" fontId="9" fillId="7" borderId="41" xfId="0" applyFont="1" applyFill="1" applyBorder="1" applyAlignment="1">
      <alignment horizontal="center" wrapText="1"/>
    </xf>
    <xf numFmtId="0" fontId="9" fillId="7" borderId="37" xfId="0" applyFont="1" applyFill="1" applyBorder="1" applyAlignment="1">
      <alignment horizontal="center" wrapText="1"/>
    </xf>
    <xf numFmtId="0" fontId="9" fillId="7" borderId="30" xfId="0" applyFont="1" applyFill="1" applyBorder="1" applyAlignment="1">
      <alignment horizontal="center"/>
    </xf>
    <xf numFmtId="0" fontId="15" fillId="7" borderId="0" xfId="0" applyFont="1" applyFill="1" applyAlignment="1">
      <alignment horizontal="center"/>
    </xf>
    <xf numFmtId="164" fontId="20" fillId="2" borderId="0" xfId="0" applyNumberFormat="1" applyFont="1" applyFill="1"/>
    <xf numFmtId="164" fontId="20" fillId="8" borderId="0" xfId="0" applyNumberFormat="1" applyFont="1" applyFill="1"/>
    <xf numFmtId="1" fontId="0" fillId="2" borderId="0" xfId="0" applyNumberFormat="1" applyFill="1"/>
    <xf numFmtId="0" fontId="0" fillId="2" borderId="0" xfId="0" applyFill="1" applyAlignment="1">
      <alignment wrapText="1"/>
    </xf>
    <xf numFmtId="166" fontId="0" fillId="2" borderId="0" xfId="0" applyNumberFormat="1" applyFill="1" applyAlignment="1">
      <alignment horizontal="center"/>
    </xf>
    <xf numFmtId="166" fontId="0" fillId="8" borderId="0" xfId="0" applyNumberFormat="1" applyFill="1" applyAlignment="1">
      <alignment horizontal="center"/>
    </xf>
    <xf numFmtId="0" fontId="0" fillId="2" borderId="38" xfId="0" applyFill="1" applyBorder="1" applyAlignment="1">
      <alignment wrapText="1"/>
    </xf>
    <xf numFmtId="0" fontId="0" fillId="2" borderId="39" xfId="0" applyFill="1" applyBorder="1" applyAlignment="1">
      <alignment wrapText="1"/>
    </xf>
    <xf numFmtId="0" fontId="0" fillId="2" borderId="4" xfId="0" applyFill="1" applyBorder="1" applyAlignment="1">
      <alignment wrapText="1"/>
    </xf>
    <xf numFmtId="0" fontId="0" fillId="2" borderId="11" xfId="0" applyFill="1" applyBorder="1" applyAlignment="1">
      <alignment wrapText="1"/>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165" fontId="20" fillId="2" borderId="0" xfId="0" applyNumberFormat="1" applyFont="1" applyFill="1" applyAlignment="1">
      <alignment horizontal="center" vertical="center"/>
    </xf>
    <xf numFmtId="166" fontId="0" fillId="2" borderId="0" xfId="0" applyNumberFormat="1" applyFill="1" applyAlignment="1">
      <alignment horizontal="center" vertical="center"/>
    </xf>
    <xf numFmtId="0" fontId="9" fillId="7" borderId="26" xfId="0" applyFont="1" applyFill="1" applyBorder="1" applyAlignment="1">
      <alignment horizontal="center" wrapText="1"/>
    </xf>
    <xf numFmtId="0" fontId="9" fillId="7" borderId="27" xfId="0" applyFont="1" applyFill="1" applyBorder="1" applyAlignment="1">
      <alignment horizontal="center" wrapText="1"/>
    </xf>
    <xf numFmtId="0" fontId="9" fillId="7" borderId="28" xfId="0" applyFont="1" applyFill="1" applyBorder="1" applyAlignment="1">
      <alignment horizontal="center" wrapText="1"/>
    </xf>
    <xf numFmtId="0" fontId="9" fillId="7" borderId="26" xfId="0" applyFont="1" applyFill="1" applyBorder="1" applyAlignment="1">
      <alignment horizontal="center"/>
    </xf>
    <xf numFmtId="0" fontId="9" fillId="7" borderId="27" xfId="0" applyFont="1" applyFill="1" applyBorder="1" applyAlignment="1">
      <alignment horizontal="center"/>
    </xf>
    <xf numFmtId="0" fontId="9" fillId="7" borderId="28" xfId="0" applyFont="1" applyFill="1" applyBorder="1" applyAlignment="1">
      <alignment horizontal="center"/>
    </xf>
    <xf numFmtId="0" fontId="9" fillId="7" borderId="23" xfId="0" applyFont="1" applyFill="1" applyBorder="1" applyAlignment="1">
      <alignment horizontal="center"/>
    </xf>
    <xf numFmtId="0" fontId="9" fillId="7" borderId="24" xfId="0" applyFont="1" applyFill="1" applyBorder="1" applyAlignment="1">
      <alignment horizontal="center"/>
    </xf>
    <xf numFmtId="0" fontId="9" fillId="7" borderId="25" xfId="0" applyFont="1" applyFill="1" applyBorder="1" applyAlignment="1">
      <alignment horizontal="center"/>
    </xf>
    <xf numFmtId="0" fontId="9" fillId="7" borderId="29" xfId="0" applyFont="1" applyFill="1" applyBorder="1" applyAlignment="1">
      <alignment horizontal="center" wrapText="1"/>
    </xf>
    <xf numFmtId="0" fontId="9" fillId="7" borderId="3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30" xfId="0" applyFont="1" applyFill="1" applyBorder="1" applyAlignment="1">
      <alignment horizontal="center" vertical="center"/>
    </xf>
    <xf numFmtId="0" fontId="9" fillId="7" borderId="31" xfId="0" applyFont="1" applyFill="1" applyBorder="1" applyAlignment="1">
      <alignment horizontal="center" vertical="center"/>
    </xf>
    <xf numFmtId="0" fontId="18" fillId="2" borderId="0" xfId="0" applyFont="1" applyFill="1" applyAlignment="1">
      <alignment horizontal="left" wrapText="1"/>
    </xf>
    <xf numFmtId="0" fontId="9" fillId="7" borderId="21" xfId="0" applyFont="1" applyFill="1" applyBorder="1" applyAlignment="1">
      <alignment horizontal="center"/>
    </xf>
    <xf numFmtId="0" fontId="9" fillId="7" borderId="25" xfId="0" applyFont="1" applyFill="1" applyBorder="1" applyAlignment="1">
      <alignment horizontal="center" wrapText="1"/>
    </xf>
    <xf numFmtId="0" fontId="9" fillId="7" borderId="21" xfId="0" applyFont="1" applyFill="1" applyBorder="1" applyAlignment="1">
      <alignment horizontal="center" wrapText="1"/>
    </xf>
    <xf numFmtId="0" fontId="9" fillId="7" borderId="2" xfId="0" applyFont="1" applyFill="1" applyBorder="1" applyAlignment="1">
      <alignment horizontal="center" wrapText="1"/>
    </xf>
    <xf numFmtId="0" fontId="9" fillId="7" borderId="19" xfId="0" applyFont="1" applyFill="1" applyBorder="1" applyAlignment="1">
      <alignment horizontal="center" wrapText="1"/>
    </xf>
    <xf numFmtId="0" fontId="9" fillId="7" borderId="29" xfId="0" applyFont="1" applyFill="1" applyBorder="1" applyAlignment="1">
      <alignment horizontal="center" vertical="center"/>
    </xf>
    <xf numFmtId="0" fontId="9" fillId="7" borderId="23" xfId="0" applyFont="1" applyFill="1" applyBorder="1" applyAlignment="1">
      <alignment horizontal="center" wrapText="1"/>
    </xf>
    <xf numFmtId="0" fontId="9" fillId="7" borderId="24" xfId="0" applyFont="1" applyFill="1" applyBorder="1" applyAlignment="1">
      <alignment horizontal="center" wrapText="1"/>
    </xf>
    <xf numFmtId="0" fontId="9" fillId="7" borderId="12" xfId="0" applyFont="1" applyFill="1" applyBorder="1" applyAlignment="1">
      <alignment horizontal="center"/>
    </xf>
    <xf numFmtId="0" fontId="9" fillId="7" borderId="1" xfId="0" applyFont="1" applyFill="1" applyBorder="1" applyAlignment="1">
      <alignment horizontal="center"/>
    </xf>
    <xf numFmtId="0" fontId="9" fillId="7" borderId="17" xfId="0" applyFont="1" applyFill="1" applyBorder="1" applyAlignment="1">
      <alignment horizontal="center"/>
    </xf>
    <xf numFmtId="0" fontId="9" fillId="7" borderId="0" xfId="0" applyFont="1" applyFill="1" applyAlignment="1">
      <alignment horizontal="center"/>
    </xf>
    <xf numFmtId="0" fontId="9" fillId="7" borderId="32" xfId="0" applyFont="1" applyFill="1" applyBorder="1" applyAlignment="1">
      <alignment horizontal="center" wrapText="1"/>
    </xf>
    <xf numFmtId="0" fontId="9" fillId="7" borderId="0" xfId="0" applyFont="1" applyFill="1" applyAlignment="1">
      <alignment horizontal="center" wrapText="1"/>
    </xf>
    <xf numFmtId="0" fontId="3" fillId="7" borderId="29" xfId="0" applyFont="1" applyFill="1" applyBorder="1" applyAlignment="1">
      <alignment horizontal="center" wrapText="1"/>
    </xf>
    <xf numFmtId="0" fontId="3" fillId="7" borderId="2" xfId="0" applyFont="1" applyFill="1" applyBorder="1" applyAlignment="1">
      <alignment horizontal="center" wrapText="1"/>
    </xf>
    <xf numFmtId="0" fontId="3" fillId="7" borderId="19" xfId="0" applyFont="1" applyFill="1" applyBorder="1" applyAlignment="1">
      <alignment horizontal="center" wrapText="1"/>
    </xf>
    <xf numFmtId="0" fontId="5" fillId="7" borderId="2" xfId="0" applyFont="1" applyFill="1" applyBorder="1" applyAlignment="1">
      <alignment horizontal="center" wrapText="1"/>
    </xf>
    <xf numFmtId="0" fontId="5" fillId="7" borderId="19" xfId="0" applyFont="1" applyFill="1" applyBorder="1" applyAlignment="1">
      <alignment horizontal="center" wrapText="1"/>
    </xf>
    <xf numFmtId="0" fontId="3" fillId="7" borderId="12" xfId="0" applyFont="1" applyFill="1" applyBorder="1" applyAlignment="1">
      <alignment horizontal="center"/>
    </xf>
    <xf numFmtId="0" fontId="3" fillId="7" borderId="1" xfId="0" applyFont="1" applyFill="1" applyBorder="1" applyAlignment="1">
      <alignment horizontal="center"/>
    </xf>
    <xf numFmtId="0" fontId="4" fillId="7" borderId="17" xfId="0" applyFont="1" applyFill="1" applyBorder="1" applyAlignment="1">
      <alignment horizontal="center"/>
    </xf>
    <xf numFmtId="0" fontId="4" fillId="7" borderId="0" xfId="0" applyFont="1" applyFill="1" applyAlignment="1">
      <alignment horizontal="center"/>
    </xf>
    <xf numFmtId="0" fontId="18" fillId="2" borderId="0" xfId="0" applyFont="1" applyFill="1" applyAlignment="1">
      <alignment horizontal="left" vertical="center" wrapText="1"/>
    </xf>
    <xf numFmtId="0" fontId="18" fillId="2" borderId="10" xfId="0" applyFont="1" applyFill="1" applyBorder="1" applyAlignment="1">
      <alignment horizontal="left" vertical="center" wrapText="1"/>
    </xf>
    <xf numFmtId="0" fontId="9" fillId="7" borderId="3" xfId="0" applyFont="1" applyFill="1" applyBorder="1" applyAlignment="1">
      <alignment horizontal="center"/>
    </xf>
    <xf numFmtId="0" fontId="9" fillId="7" borderId="9" xfId="0" applyFont="1" applyFill="1" applyBorder="1" applyAlignment="1">
      <alignment horizontal="center"/>
    </xf>
    <xf numFmtId="0" fontId="18" fillId="2" borderId="15" xfId="0" applyFont="1" applyFill="1" applyBorder="1" applyAlignment="1">
      <alignment horizontal="left" vertical="center" wrapText="1"/>
    </xf>
  </cellXfs>
  <cellStyles count="3">
    <cellStyle name="Normal" xfId="0" builtinId="0"/>
    <cellStyle name="Normal 2" xfId="1" xr:uid="{00000000-0005-0000-0000-000002000000}"/>
    <cellStyle name="Normal 3" xfId="2" xr:uid="{00000000-0005-0000-0000-000003000000}"/>
  </cellStyles>
  <dxfs count="1">
    <dxf>
      <fill>
        <patternFill patternType="none">
          <bgColor auto="1"/>
        </patternFill>
      </fill>
    </dxf>
  </dxfs>
  <tableStyles count="1" defaultTableStyle="TableStyleMedium2" defaultPivotStyle="PivotStyleLight16">
    <tableStyle name="Transparent table" pivot="0" count="1" xr9:uid="{00000000-0011-0000-FFFF-FFFF00000000}">
      <tableStyleElement type="wholeTable" dxfId="0"/>
    </tableStyle>
  </tableStyles>
  <colors>
    <mruColors>
      <color rgb="FFD3F0E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hared%20drives/Planning%20Active%20Projects/Placer%20On-Call/Placer%20Bus%20Stop%20Facilities%20Assessment/Route%20and%20Facility%20Info/Combined%20Field%20Data%20V3.xlsx" TargetMode="External"/><Relationship Id="rId2" Type="http://schemas.openxmlformats.org/officeDocument/2006/relationships/externalLinkPath" Target="file:///G:\Shared%20drives\Planning%20Active%20Projects\Placer%20On-Call\Placer%20Bus%20Stop%20Facilities%20Assessment\Route%20and%20Facility%20Info\Combined%20Field%20Data%20V3.xlsx" TargetMode="External"/><Relationship Id="rId1" Type="http://schemas.openxmlformats.org/officeDocument/2006/relationships/externalLinkPath" Target="/Shared%20drives/Planning%20Active%20Projects/Placer%20On-Call/Placer%20Bus%20Stop%20Facilities%20Assessment/Route%20and%20Facility%20Info/Combined%20Field%20Data%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ull Existing Stops"/>
      <sheetName val="Full New Stop"/>
      <sheetName val="Roseville Only Existing Stops"/>
      <sheetName val="Roseville Only New Stop"/>
      <sheetName val="PCT Only Existing Stops"/>
      <sheetName val="PCT Only New Stop"/>
    </sheetNames>
    <sheetDataSet>
      <sheetData sheetId="0" refreshError="1">
        <row r="1">
          <cell r="D1" t="str">
            <v>Stop ID#</v>
          </cell>
          <cell r="W1"/>
          <cell r="AG1" t="str">
            <v>Shade</v>
          </cell>
          <cell r="AH1"/>
          <cell r="AS1" t="str">
            <v>ADA pad</v>
          </cell>
          <cell r="AW1"/>
          <cell r="AZ1"/>
          <cell r="BF1" t="str">
            <v xml:space="preserve">Trip Generator </v>
          </cell>
          <cell r="BH1" t="str">
            <v>X-walk</v>
          </cell>
          <cell r="BJ1" t="str">
            <v>Bike Path/ Lane</v>
          </cell>
          <cell r="BO1" t="str">
            <v>Notes</v>
          </cell>
        </row>
        <row r="2">
          <cell r="D2"/>
          <cell r="W2" t="str">
            <v>Schedule</v>
          </cell>
          <cell r="AG2" t="str">
            <v>Y/N</v>
          </cell>
          <cell r="AH2" t="str">
            <v>Type</v>
          </cell>
          <cell r="AS2" t="str">
            <v>Can you load wheelchair</v>
          </cell>
          <cell r="AW2"/>
          <cell r="AZ2" t="str">
            <v>Ramps</v>
          </cell>
          <cell r="BF2" t="str">
            <v>What</v>
          </cell>
          <cell r="BH2"/>
          <cell r="BJ2"/>
          <cell r="BO2"/>
        </row>
        <row r="3">
          <cell r="D3"/>
          <cell r="W3" t="str">
            <v>Posted</v>
          </cell>
          <cell r="AG3"/>
          <cell r="AH3"/>
          <cell r="AS3"/>
          <cell r="AW3" t="str">
            <v>width / length</v>
          </cell>
          <cell r="AZ3" t="str">
            <v>Y/N</v>
          </cell>
          <cell r="BF3"/>
          <cell r="BH3"/>
          <cell r="BJ3"/>
          <cell r="BO3"/>
        </row>
        <row r="4">
          <cell r="D4"/>
          <cell r="W4" t="str">
            <v>X=N</v>
          </cell>
          <cell r="AG4" t="str">
            <v>Y/N</v>
          </cell>
          <cell r="AH4" t="str">
            <v>Trees/ Shelter</v>
          </cell>
          <cell r="AS4" t="str">
            <v>Y/N</v>
          </cell>
          <cell r="AW4"/>
          <cell r="AZ4"/>
          <cell r="BF4"/>
          <cell r="BH4"/>
          <cell r="BJ4" t="str">
            <v xml:space="preserve">X- No
1 - Class 1
2 - Class 2
</v>
          </cell>
          <cell r="BO4"/>
        </row>
        <row r="5">
          <cell r="D5">
            <v>4002</v>
          </cell>
          <cell r="W5" t="str">
            <v>Current</v>
          </cell>
          <cell r="AG5" t="str">
            <v>Y</v>
          </cell>
          <cell r="AH5" t="str">
            <v>5-10 ft</v>
          </cell>
          <cell r="AS5" t="str">
            <v>N</v>
          </cell>
          <cell r="AW5" t="str">
            <v xml:space="preserve"> - </v>
          </cell>
          <cell r="AZ5" t="str">
            <v>N</v>
          </cell>
          <cell r="BF5" t="str">
            <v>Alta Store</v>
          </cell>
          <cell r="BH5" t="str">
            <v>N</v>
          </cell>
          <cell r="BJ5" t="str">
            <v xml:space="preserve">X
</v>
          </cell>
          <cell r="BO5" t="str">
            <v>Lotta flies</v>
          </cell>
        </row>
        <row r="6">
          <cell r="D6">
            <v>4001</v>
          </cell>
          <cell r="W6" t="str">
            <v>Bad and/or Missing</v>
          </cell>
          <cell r="AG6" t="str">
            <v>Y</v>
          </cell>
          <cell r="AH6" t="str">
            <v>Shelter</v>
          </cell>
          <cell r="AS6" t="str">
            <v>Y</v>
          </cell>
          <cell r="AW6" t="str">
            <v>6 x cont</v>
          </cell>
          <cell r="AZ6" t="str">
            <v>Y</v>
          </cell>
          <cell r="BF6" t="str">
            <v>Downtown</v>
          </cell>
          <cell r="BH6" t="str">
            <v>Y</v>
          </cell>
          <cell r="BJ6" t="str">
            <v>X</v>
          </cell>
          <cell r="BO6" t="str">
            <v>Needs new schedules / map</v>
          </cell>
        </row>
        <row r="7">
          <cell r="D7">
            <v>6001</v>
          </cell>
          <cell r="W7" t="str">
            <v>Bad</v>
          </cell>
          <cell r="AG7" t="str">
            <v>N</v>
          </cell>
          <cell r="AH7" t="str">
            <v xml:space="preserve"> - </v>
          </cell>
          <cell r="AS7" t="str">
            <v>N</v>
          </cell>
          <cell r="AW7" t="str">
            <v xml:space="preserve"> - </v>
          </cell>
          <cell r="AZ7" t="str">
            <v>N</v>
          </cell>
          <cell r="BF7" t="str">
            <v>illegible</v>
          </cell>
          <cell r="BH7" t="str">
            <v>N</v>
          </cell>
          <cell r="BJ7">
            <v>2</v>
          </cell>
          <cell r="BO7" t="e">
            <v>#VALUE!</v>
          </cell>
        </row>
        <row r="8">
          <cell r="D8">
            <v>1001</v>
          </cell>
          <cell r="W8" t="str">
            <v xml:space="preserve">Needs holder replaced </v>
          </cell>
          <cell r="AG8" t="str">
            <v>Y</v>
          </cell>
          <cell r="AH8" t="str">
            <v>Shelter</v>
          </cell>
          <cell r="AS8" t="str">
            <v>Y</v>
          </cell>
          <cell r="AW8" t="str">
            <v>8 x cont</v>
          </cell>
          <cell r="AZ8" t="str">
            <v>N</v>
          </cell>
          <cell r="BF8" t="str">
            <v>Transfer Station</v>
          </cell>
          <cell r="BH8" t="str">
            <v>Y</v>
          </cell>
          <cell r="BJ8" t="str">
            <v>Class 2 SB Nevada St No elsewhee</v>
          </cell>
          <cell r="BO8" t="e">
            <v>#VALUE!</v>
          </cell>
        </row>
        <row r="9">
          <cell r="D9">
            <v>3001</v>
          </cell>
          <cell r="W9" t="str">
            <v>X</v>
          </cell>
          <cell r="AG9" t="str">
            <v>N</v>
          </cell>
          <cell r="AH9" t="str">
            <v xml:space="preserve"> - </v>
          </cell>
          <cell r="AS9" t="str">
            <v>Y</v>
          </cell>
          <cell r="AW9" t="str">
            <v>5 x cont</v>
          </cell>
          <cell r="AZ9" t="str">
            <v>Y</v>
          </cell>
          <cell r="BF9" t="str">
            <v>Post Office</v>
          </cell>
          <cell r="BH9" t="str">
            <v>Y</v>
          </cell>
          <cell r="BJ9" t="str">
            <v>X</v>
          </cell>
          <cell r="BO9" t="str">
            <v xml:space="preserve"> - </v>
          </cell>
        </row>
        <row r="10">
          <cell r="D10">
            <v>3031</v>
          </cell>
          <cell r="W10" t="str">
            <v>X</v>
          </cell>
          <cell r="AG10" t="str">
            <v>Y</v>
          </cell>
          <cell r="AH10" t="str">
            <v>Shelter</v>
          </cell>
          <cell r="AS10" t="str">
            <v>Y</v>
          </cell>
          <cell r="AW10" t="str">
            <v>8 x cont</v>
          </cell>
          <cell r="AZ10" t="str">
            <v>Y</v>
          </cell>
          <cell r="BF10" t="str">
            <v>Post Office</v>
          </cell>
          <cell r="BH10" t="str">
            <v>N</v>
          </cell>
          <cell r="BJ10" t="str">
            <v>X</v>
          </cell>
          <cell r="BO10" t="e">
            <v>#VALUE!</v>
          </cell>
        </row>
        <row r="11">
          <cell r="D11">
            <v>3002</v>
          </cell>
          <cell r="W11" t="str">
            <v>X</v>
          </cell>
          <cell r="AG11" t="str">
            <v>Y</v>
          </cell>
          <cell r="AH11" t="str">
            <v>Shelter</v>
          </cell>
          <cell r="AS11" t="str">
            <v>Y</v>
          </cell>
          <cell r="AW11" t="str">
            <v>5 x cont</v>
          </cell>
          <cell r="AZ11" t="str">
            <v>Y</v>
          </cell>
          <cell r="BF11" t="str">
            <v>Movie Theater</v>
          </cell>
          <cell r="BH11" t="str">
            <v>N</v>
          </cell>
          <cell r="BJ11" t="str">
            <v>X</v>
          </cell>
          <cell r="BO11"/>
        </row>
        <row r="12">
          <cell r="D12">
            <v>3030</v>
          </cell>
          <cell r="W12" t="str">
            <v>X</v>
          </cell>
          <cell r="AG12" t="str">
            <v>N</v>
          </cell>
          <cell r="AH12" t="str">
            <v xml:space="preserve"> - </v>
          </cell>
          <cell r="AS12" t="str">
            <v>N</v>
          </cell>
          <cell r="AW12" t="str">
            <v xml:space="preserve"> - </v>
          </cell>
          <cell r="AZ12" t="str">
            <v xml:space="preserve"> - </v>
          </cell>
          <cell r="BF12" t="str">
            <v>Movie Theater</v>
          </cell>
          <cell r="BH12" t="str">
            <v>N</v>
          </cell>
          <cell r="BJ12" t="str">
            <v>X</v>
          </cell>
          <cell r="BO12" t="str">
            <v>Not in service</v>
          </cell>
        </row>
        <row r="13">
          <cell r="D13">
            <v>3003</v>
          </cell>
          <cell r="W13" t="str">
            <v>X</v>
          </cell>
          <cell r="AG13" t="str">
            <v>N</v>
          </cell>
          <cell r="AH13" t="str">
            <v xml:space="preserve"> - </v>
          </cell>
          <cell r="AS13" t="str">
            <v>Y</v>
          </cell>
          <cell r="AW13" t="str">
            <v>10' x 40'</v>
          </cell>
          <cell r="AZ13" t="str">
            <v>Y</v>
          </cell>
          <cell r="BF13" t="str">
            <v>Commercial</v>
          </cell>
          <cell r="BH13" t="str">
            <v>Y</v>
          </cell>
          <cell r="BJ13">
            <v>2</v>
          </cell>
          <cell r="BO13" t="str">
            <v xml:space="preserve"> - </v>
          </cell>
        </row>
        <row r="14">
          <cell r="D14">
            <v>3004</v>
          </cell>
          <cell r="W14" t="str">
            <v>X</v>
          </cell>
          <cell r="AG14" t="str">
            <v>Y</v>
          </cell>
          <cell r="AH14" t="str">
            <v>Shelter</v>
          </cell>
          <cell r="AS14" t="str">
            <v>Y</v>
          </cell>
          <cell r="AW14" t="str">
            <v>5'</v>
          </cell>
          <cell r="AZ14" t="str">
            <v>Y</v>
          </cell>
          <cell r="BF14" t="str">
            <v>Best Buy</v>
          </cell>
          <cell r="BH14" t="str">
            <v>Y</v>
          </cell>
          <cell r="BJ14">
            <v>2</v>
          </cell>
          <cell r="BO14" t="str">
            <v xml:space="preserve"> - </v>
          </cell>
        </row>
        <row r="15">
          <cell r="D15">
            <v>3027</v>
          </cell>
          <cell r="W15" t="str">
            <v>X</v>
          </cell>
          <cell r="AG15" t="str">
            <v>Y</v>
          </cell>
          <cell r="AH15" t="str">
            <v>Shelter</v>
          </cell>
          <cell r="AS15" t="str">
            <v>Y</v>
          </cell>
          <cell r="AW15" t="str">
            <v>5'</v>
          </cell>
          <cell r="AZ15" t="str">
            <v>Y</v>
          </cell>
          <cell r="BF15" t="str">
            <v>Retail / Commercial</v>
          </cell>
          <cell r="BH15" t="str">
            <v>Y</v>
          </cell>
          <cell r="BJ15">
            <v>2</v>
          </cell>
          <cell r="BO15" t="str">
            <v xml:space="preserve"> - </v>
          </cell>
        </row>
        <row r="16">
          <cell r="D16">
            <v>3028</v>
          </cell>
          <cell r="W16" t="str">
            <v>X</v>
          </cell>
          <cell r="AG16" t="str">
            <v>N</v>
          </cell>
          <cell r="AH16" t="str">
            <v xml:space="preserve"> - </v>
          </cell>
          <cell r="AS16" t="str">
            <v>Illegible</v>
          </cell>
          <cell r="AW16" t="str">
            <v xml:space="preserve"> - </v>
          </cell>
          <cell r="AZ16" t="str">
            <v>N</v>
          </cell>
          <cell r="BF16" t="str">
            <v>Restaurant</v>
          </cell>
          <cell r="BH16" t="str">
            <v>N</v>
          </cell>
          <cell r="BJ16">
            <v>2</v>
          </cell>
          <cell r="BO16" t="str">
            <v xml:space="preserve"> - </v>
          </cell>
        </row>
        <row r="17">
          <cell r="D17">
            <v>3008</v>
          </cell>
          <cell r="W17" t="str">
            <v>X</v>
          </cell>
          <cell r="AG17" t="str">
            <v>N</v>
          </cell>
          <cell r="AH17" t="str">
            <v xml:space="preserve"> - </v>
          </cell>
          <cell r="AS17" t="str">
            <v>Y</v>
          </cell>
          <cell r="AW17" t="str">
            <v>12 x cont</v>
          </cell>
          <cell r="AZ17" t="str">
            <v>Y</v>
          </cell>
          <cell r="BF17" t="str">
            <v>Raleys</v>
          </cell>
          <cell r="BH17" t="str">
            <v>Y</v>
          </cell>
          <cell r="BJ17" t="str">
            <v>X</v>
          </cell>
          <cell r="BO17" t="str">
            <v>GPS Off Slightly</v>
          </cell>
        </row>
        <row r="18">
          <cell r="D18">
            <v>3033</v>
          </cell>
          <cell r="W18" t="str">
            <v>X</v>
          </cell>
          <cell r="AG18" t="str">
            <v>N</v>
          </cell>
          <cell r="AH18" t="str">
            <v xml:space="preserve"> - </v>
          </cell>
          <cell r="AS18" t="str">
            <v>Y</v>
          </cell>
          <cell r="AW18" t="str">
            <v>7 x 40</v>
          </cell>
          <cell r="AZ18" t="str">
            <v>Y</v>
          </cell>
          <cell r="BF18" t="str">
            <v>Raleys</v>
          </cell>
          <cell r="BH18" t="str">
            <v>Y</v>
          </cell>
          <cell r="BJ18" t="str">
            <v>X</v>
          </cell>
          <cell r="BO18" t="str">
            <v xml:space="preserve"> - </v>
          </cell>
        </row>
        <row r="19">
          <cell r="D19">
            <v>3009</v>
          </cell>
          <cell r="W19" t="str">
            <v>X</v>
          </cell>
          <cell r="AG19" t="str">
            <v>Y</v>
          </cell>
          <cell r="AH19" t="str">
            <v>Shelter</v>
          </cell>
          <cell r="AS19" t="str">
            <v>Y</v>
          </cell>
          <cell r="AW19" t="str">
            <v>5 x 500</v>
          </cell>
          <cell r="AZ19" t="str">
            <v>Y</v>
          </cell>
          <cell r="BF19" t="str">
            <v>Michaels, Mall, Groceries</v>
          </cell>
          <cell r="BH19" t="str">
            <v>Y</v>
          </cell>
          <cell r="BJ19" t="str">
            <v>X</v>
          </cell>
          <cell r="BO19" t="str">
            <v xml:space="preserve"> - </v>
          </cell>
        </row>
        <row r="20">
          <cell r="D20">
            <v>3022</v>
          </cell>
          <cell r="W20" t="str">
            <v>X</v>
          </cell>
          <cell r="AG20" t="str">
            <v>Y</v>
          </cell>
          <cell r="AH20" t="str">
            <v>Shelter</v>
          </cell>
          <cell r="AS20" t="str">
            <v>Y</v>
          </cell>
          <cell r="AW20" t="str">
            <v>5 x 500</v>
          </cell>
          <cell r="AZ20" t="str">
            <v>Y</v>
          </cell>
          <cell r="BF20" t="str">
            <v>Plaza Mall</v>
          </cell>
          <cell r="BH20" t="str">
            <v>Y</v>
          </cell>
          <cell r="BJ20" t="str">
            <v>X</v>
          </cell>
          <cell r="BO20" t="str">
            <v xml:space="preserve"> - </v>
          </cell>
        </row>
        <row r="21">
          <cell r="D21">
            <v>3010</v>
          </cell>
          <cell r="W21" t="str">
            <v>X</v>
          </cell>
          <cell r="AG21" t="str">
            <v>Y</v>
          </cell>
          <cell r="AH21" t="str">
            <v>Shelter</v>
          </cell>
          <cell r="AS21" t="str">
            <v>Y</v>
          </cell>
          <cell r="AW21" t="str">
            <v xml:space="preserve">6 x </v>
          </cell>
          <cell r="AZ21" t="str">
            <v>Y</v>
          </cell>
          <cell r="BF21" t="str">
            <v>Target</v>
          </cell>
          <cell r="BH21" t="str">
            <v>N</v>
          </cell>
          <cell r="BJ21">
            <v>2</v>
          </cell>
          <cell r="BO21" t="str">
            <v xml:space="preserve"> - </v>
          </cell>
        </row>
        <row r="22">
          <cell r="D22">
            <v>3015</v>
          </cell>
          <cell r="W22" t="str">
            <v>X</v>
          </cell>
          <cell r="AG22" t="str">
            <v>Y</v>
          </cell>
          <cell r="AH22" t="str">
            <v>Shelter</v>
          </cell>
          <cell r="AS22" t="str">
            <v>Y</v>
          </cell>
          <cell r="AW22">
            <v>4</v>
          </cell>
          <cell r="AZ22" t="str">
            <v>Y</v>
          </cell>
          <cell r="BF22" t="str">
            <v>Residential</v>
          </cell>
          <cell r="BH22" t="str">
            <v>N</v>
          </cell>
          <cell r="BJ22" t="str">
            <v>X</v>
          </cell>
          <cell r="BO22" t="str">
            <v>ADA Not acceptable</v>
          </cell>
        </row>
        <row r="23">
          <cell r="D23">
            <v>3016</v>
          </cell>
          <cell r="W23" t="str">
            <v>X</v>
          </cell>
          <cell r="AG23" t="str">
            <v>Some</v>
          </cell>
          <cell r="AH23" t="str">
            <v xml:space="preserve"> - </v>
          </cell>
          <cell r="AS23" t="str">
            <v xml:space="preserve"> - </v>
          </cell>
          <cell r="AW23" t="str">
            <v>4 x 200</v>
          </cell>
          <cell r="AZ23" t="str">
            <v>Y</v>
          </cell>
          <cell r="BF23" t="str">
            <v>Residential</v>
          </cell>
          <cell r="BH23" t="str">
            <v>N</v>
          </cell>
          <cell r="BJ23" t="str">
            <v>X</v>
          </cell>
          <cell r="BO23" t="str">
            <v xml:space="preserve"> - </v>
          </cell>
        </row>
        <row r="24">
          <cell r="D24">
            <v>3017</v>
          </cell>
          <cell r="W24" t="str">
            <v>X</v>
          </cell>
          <cell r="AG24" t="str">
            <v>Y</v>
          </cell>
          <cell r="AH24" t="str">
            <v xml:space="preserve"> - </v>
          </cell>
          <cell r="AS24" t="str">
            <v xml:space="preserve"> - </v>
          </cell>
          <cell r="AW24" t="str">
            <v>4.5 x cont</v>
          </cell>
          <cell r="AZ24" t="str">
            <v>Y</v>
          </cell>
          <cell r="BF24" t="str">
            <v>School, Park, Church</v>
          </cell>
          <cell r="BH24" t="str">
            <v>Y</v>
          </cell>
          <cell r="BJ24" t="str">
            <v xml:space="preserve">X
Class 1- from one side of park to other non continuous </v>
          </cell>
          <cell r="BO24" t="str">
            <v>Out of Service</v>
          </cell>
        </row>
        <row r="25">
          <cell r="D25">
            <v>3018</v>
          </cell>
          <cell r="W25" t="str">
            <v>X</v>
          </cell>
          <cell r="AG25" t="str">
            <v>Y</v>
          </cell>
          <cell r="AH25" t="str">
            <v xml:space="preserve"> - </v>
          </cell>
          <cell r="AS25" t="str">
            <v xml:space="preserve"> - </v>
          </cell>
          <cell r="AW25" t="str">
            <v>N</v>
          </cell>
          <cell r="AZ25" t="str">
            <v>N</v>
          </cell>
          <cell r="BF25" t="str">
            <v>Park, Residential</v>
          </cell>
          <cell r="BH25" t="str">
            <v>N</v>
          </cell>
          <cell r="BJ25" t="str">
            <v>X</v>
          </cell>
          <cell r="BO25" t="str">
            <v>Out of Service</v>
          </cell>
        </row>
        <row r="26">
          <cell r="D26">
            <v>3019</v>
          </cell>
          <cell r="W26" t="str">
            <v>X</v>
          </cell>
          <cell r="AG26" t="str">
            <v>Some</v>
          </cell>
          <cell r="AH26" t="str">
            <v xml:space="preserve"> - </v>
          </cell>
          <cell r="AS26" t="str">
            <v>Not level</v>
          </cell>
          <cell r="AW26" t="str">
            <v>4.5 x 75 - Not level</v>
          </cell>
          <cell r="AZ26" t="str">
            <v>Y</v>
          </cell>
          <cell r="BF26" t="str">
            <v>Gas/ Residential</v>
          </cell>
          <cell r="BH26" t="str">
            <v>N</v>
          </cell>
          <cell r="BJ26" t="str">
            <v>X</v>
          </cell>
          <cell r="BO26" t="str">
            <v>Does not currently run</v>
          </cell>
        </row>
        <row r="27">
          <cell r="D27">
            <v>3020</v>
          </cell>
          <cell r="W27" t="str">
            <v>X</v>
          </cell>
          <cell r="AG27" t="str">
            <v>Y</v>
          </cell>
          <cell r="AH27" t="str">
            <v>Shelter</v>
          </cell>
          <cell r="AS27" t="str">
            <v>Y</v>
          </cell>
          <cell r="AW27" t="str">
            <v xml:space="preserve"> - </v>
          </cell>
          <cell r="AZ27" t="str">
            <v>N</v>
          </cell>
          <cell r="BF27" t="str">
            <v>Residential - Some</v>
          </cell>
          <cell r="BH27" t="str">
            <v>N</v>
          </cell>
          <cell r="BJ27">
            <v>2</v>
          </cell>
          <cell r="BO27"/>
        </row>
        <row r="28">
          <cell r="D28">
            <v>3021</v>
          </cell>
          <cell r="W28" t="str">
            <v>X</v>
          </cell>
          <cell r="AG28" t="str">
            <v>Y</v>
          </cell>
          <cell r="AH28" t="str">
            <v>Shelter</v>
          </cell>
          <cell r="AS28" t="str">
            <v>Y</v>
          </cell>
          <cell r="AW28" t="str">
            <v>4.5 x cont</v>
          </cell>
          <cell r="AZ28" t="str">
            <v>Y</v>
          </cell>
          <cell r="BF28" t="str">
            <v>Residential - Some</v>
          </cell>
          <cell r="BH28" t="str">
            <v>Y</v>
          </cell>
          <cell r="BJ28">
            <v>2</v>
          </cell>
          <cell r="BO28" t="str">
            <v xml:space="preserve"> - </v>
          </cell>
        </row>
        <row r="29">
          <cell r="D29">
            <v>3012</v>
          </cell>
          <cell r="W29" t="str">
            <v>X</v>
          </cell>
          <cell r="AG29" t="str">
            <v>N</v>
          </cell>
          <cell r="AH29" t="str">
            <v xml:space="preserve"> - </v>
          </cell>
          <cell r="AS29" t="str">
            <v>N</v>
          </cell>
          <cell r="AW29" t="str">
            <v xml:space="preserve"> - </v>
          </cell>
          <cell r="AZ29" t="str">
            <v>N</v>
          </cell>
          <cell r="BF29" t="str">
            <v>Hospital</v>
          </cell>
          <cell r="BH29" t="str">
            <v>Y</v>
          </cell>
          <cell r="BJ29" t="str">
            <v>X</v>
          </cell>
          <cell r="BO29"/>
        </row>
        <row r="30">
          <cell r="D30">
            <v>3011</v>
          </cell>
          <cell r="W30" t="str">
            <v>X</v>
          </cell>
          <cell r="AG30" t="str">
            <v>N</v>
          </cell>
          <cell r="AH30" t="str">
            <v xml:space="preserve"> - </v>
          </cell>
          <cell r="AS30" t="str">
            <v>N</v>
          </cell>
          <cell r="AW30">
            <v>4</v>
          </cell>
          <cell r="AZ30" t="str">
            <v>Y</v>
          </cell>
          <cell r="BF30" t="str">
            <v>Professional, Social Service, The Arc</v>
          </cell>
          <cell r="BH30" t="str">
            <v>N</v>
          </cell>
          <cell r="BJ30" t="str">
            <v>X</v>
          </cell>
          <cell r="BO30"/>
        </row>
        <row r="31">
          <cell r="D31">
            <v>3023</v>
          </cell>
          <cell r="W31" t="str">
            <v>X</v>
          </cell>
          <cell r="AG31" t="str">
            <v>Y</v>
          </cell>
          <cell r="AH31" t="str">
            <v>Shelter</v>
          </cell>
          <cell r="AS31" t="str">
            <v>N</v>
          </cell>
          <cell r="AW31" t="str">
            <v>8' cont</v>
          </cell>
          <cell r="AZ31" t="str">
            <v>Y</v>
          </cell>
          <cell r="BF31" t="str">
            <v>County Offices</v>
          </cell>
          <cell r="BH31" t="str">
            <v>N</v>
          </cell>
          <cell r="BJ31">
            <v>2</v>
          </cell>
          <cell r="BO31"/>
        </row>
        <row r="32">
          <cell r="D32">
            <v>3006</v>
          </cell>
          <cell r="W32" t="str">
            <v>X</v>
          </cell>
          <cell r="AG32" t="str">
            <v>Y</v>
          </cell>
          <cell r="AH32" t="str">
            <v>Shelter</v>
          </cell>
          <cell r="AS32" t="str">
            <v>N</v>
          </cell>
          <cell r="AW32" t="str">
            <v>6.5 x cont</v>
          </cell>
          <cell r="AZ32" t="str">
            <v>Y</v>
          </cell>
          <cell r="BF32" t="str">
            <v>County Offices</v>
          </cell>
          <cell r="BH32" t="str">
            <v>Y</v>
          </cell>
          <cell r="BJ32">
            <v>2</v>
          </cell>
          <cell r="BO32"/>
        </row>
        <row r="33">
          <cell r="D33">
            <v>3032</v>
          </cell>
          <cell r="W33" t="str">
            <v>X</v>
          </cell>
          <cell r="AG33" t="str">
            <v>Y</v>
          </cell>
          <cell r="AH33" t="str">
            <v xml:space="preserve"> - </v>
          </cell>
          <cell r="AS33" t="str">
            <v>Y</v>
          </cell>
          <cell r="AW33" t="str">
            <v>4.5 x cont</v>
          </cell>
          <cell r="AZ33" t="str">
            <v>Y</v>
          </cell>
          <cell r="BF33" t="str">
            <v>County Offices, Residential</v>
          </cell>
          <cell r="BH33" t="str">
            <v>Y</v>
          </cell>
          <cell r="BJ33" t="str">
            <v>X</v>
          </cell>
          <cell r="BO33"/>
        </row>
        <row r="34">
          <cell r="D34">
            <v>3007</v>
          </cell>
          <cell r="W34" t="str">
            <v>X</v>
          </cell>
          <cell r="AG34" t="str">
            <v>Y</v>
          </cell>
          <cell r="AH34" t="str">
            <v>Shelter</v>
          </cell>
          <cell r="AS34" t="str">
            <v>Y</v>
          </cell>
          <cell r="AW34" t="str">
            <v>5' cont</v>
          </cell>
          <cell r="AZ34" t="str">
            <v>Y</v>
          </cell>
          <cell r="BF34" t="str">
            <v>Shelter</v>
          </cell>
          <cell r="BH34" t="str">
            <v>N</v>
          </cell>
          <cell r="BJ34" t="str">
            <v>X</v>
          </cell>
          <cell r="BO34"/>
        </row>
        <row r="35">
          <cell r="D35">
            <v>3025</v>
          </cell>
          <cell r="W35" t="str">
            <v>X</v>
          </cell>
          <cell r="AG35" t="str">
            <v>Y</v>
          </cell>
          <cell r="AH35" t="str">
            <v xml:space="preserve"> - </v>
          </cell>
          <cell r="AS35" t="str">
            <v>N</v>
          </cell>
          <cell r="AW35" t="str">
            <v>4.5 cont</v>
          </cell>
          <cell r="AZ35" t="str">
            <v>Y</v>
          </cell>
          <cell r="BF35" t="str">
            <v>N/A</v>
          </cell>
          <cell r="BH35" t="str">
            <v>Y</v>
          </cell>
          <cell r="BJ35" t="str">
            <v>X</v>
          </cell>
          <cell r="BO35"/>
        </row>
        <row r="36">
          <cell r="D36">
            <v>3005</v>
          </cell>
          <cell r="W36" t="str">
            <v>X</v>
          </cell>
          <cell r="AG36" t="str">
            <v>Some</v>
          </cell>
          <cell r="AH36" t="str">
            <v xml:space="preserve"> - </v>
          </cell>
          <cell r="AS36" t="str">
            <v>N</v>
          </cell>
          <cell r="AW36" t="str">
            <v>5' cont</v>
          </cell>
          <cell r="AZ36" t="str">
            <v>Y</v>
          </cell>
          <cell r="BF36" t="str">
            <v>N/A</v>
          </cell>
          <cell r="BH36" t="str">
            <v>N</v>
          </cell>
          <cell r="BJ36">
            <v>2</v>
          </cell>
          <cell r="BO36"/>
        </row>
        <row r="37">
          <cell r="D37">
            <v>3029</v>
          </cell>
          <cell r="W37" t="str">
            <v>X</v>
          </cell>
          <cell r="AG37" t="str">
            <v>N</v>
          </cell>
          <cell r="AH37" t="str">
            <v xml:space="preserve"> - </v>
          </cell>
          <cell r="AS37" t="str">
            <v>N</v>
          </cell>
          <cell r="AW37" t="str">
            <v>4 cont</v>
          </cell>
          <cell r="AZ37" t="str">
            <v>Y</v>
          </cell>
          <cell r="BF37" t="str">
            <v>N/A</v>
          </cell>
          <cell r="BH37" t="str">
            <v>N</v>
          </cell>
          <cell r="BJ37" t="str">
            <v>X</v>
          </cell>
          <cell r="BO37"/>
        </row>
        <row r="38">
          <cell r="D38">
            <v>6002</v>
          </cell>
          <cell r="W38" t="str">
            <v>Needs replacement</v>
          </cell>
          <cell r="AG38" t="str">
            <v>N</v>
          </cell>
          <cell r="AH38" t="str">
            <v xml:space="preserve"> - </v>
          </cell>
          <cell r="AS38" t="str">
            <v>N</v>
          </cell>
          <cell r="AW38" t="str">
            <v xml:space="preserve"> - </v>
          </cell>
          <cell r="AZ38" t="str">
            <v>N</v>
          </cell>
          <cell r="BF38" t="str">
            <v>Park &amp; Ride, Gas Station</v>
          </cell>
          <cell r="BH38" t="str">
            <v>N</v>
          </cell>
          <cell r="BJ38">
            <v>2</v>
          </cell>
          <cell r="BO38"/>
        </row>
        <row r="39">
          <cell r="D39">
            <v>6003</v>
          </cell>
          <cell r="W39" t="str">
            <v>Needs replacement</v>
          </cell>
          <cell r="AG39" t="str">
            <v>Y</v>
          </cell>
          <cell r="AH39" t="str">
            <v>Shelter</v>
          </cell>
          <cell r="AS39" t="str">
            <v>Y</v>
          </cell>
          <cell r="AW39" t="str">
            <v xml:space="preserve"> - </v>
          </cell>
          <cell r="AZ39" t="str">
            <v>Y</v>
          </cell>
          <cell r="BF39" t="str">
            <v>Park &amp; Ride</v>
          </cell>
          <cell r="BH39" t="str">
            <v>Y</v>
          </cell>
          <cell r="BJ39" t="str">
            <v xml:space="preserve">2- On Taylor Road
</v>
          </cell>
          <cell r="BO39"/>
        </row>
        <row r="40">
          <cell r="D40">
            <v>2042</v>
          </cell>
          <cell r="W40" t="str">
            <v>X</v>
          </cell>
          <cell r="AG40" t="str">
            <v>N</v>
          </cell>
          <cell r="AH40" t="str">
            <v xml:space="preserve"> - </v>
          </cell>
          <cell r="AS40" t="str">
            <v>Y</v>
          </cell>
          <cell r="AW40" t="str">
            <v>6 cont</v>
          </cell>
          <cell r="AZ40" t="str">
            <v>Y</v>
          </cell>
          <cell r="BF40" t="str">
            <v>N/A</v>
          </cell>
          <cell r="BH40" t="str">
            <v>N</v>
          </cell>
          <cell r="BJ40">
            <v>2</v>
          </cell>
          <cell r="BO40"/>
        </row>
        <row r="41">
          <cell r="D41">
            <v>2002</v>
          </cell>
          <cell r="W41" t="str">
            <v>X</v>
          </cell>
          <cell r="AG41" t="str">
            <v>Some</v>
          </cell>
          <cell r="AH41" t="str">
            <v xml:space="preserve"> - </v>
          </cell>
          <cell r="AS41" t="str">
            <v>Y</v>
          </cell>
          <cell r="AW41" t="str">
            <v>4 x cont</v>
          </cell>
          <cell r="AZ41" t="str">
            <v>Y</v>
          </cell>
          <cell r="BF41" t="str">
            <v>Commercial, School District</v>
          </cell>
          <cell r="BH41" t="str">
            <v>N</v>
          </cell>
          <cell r="BJ41">
            <v>2</v>
          </cell>
          <cell r="BO41" t="str">
            <v xml:space="preserve"> - </v>
          </cell>
        </row>
        <row r="42">
          <cell r="D42">
            <v>2004</v>
          </cell>
          <cell r="W42" t="str">
            <v>X</v>
          </cell>
          <cell r="AG42" t="str">
            <v>N</v>
          </cell>
          <cell r="AH42" t="str">
            <v xml:space="preserve"> - </v>
          </cell>
          <cell r="AS42" t="str">
            <v>N</v>
          </cell>
          <cell r="AW42" t="str">
            <v xml:space="preserve"> - </v>
          </cell>
          <cell r="AZ42" t="str">
            <v>N</v>
          </cell>
          <cell r="BF42" t="str">
            <v>N/A</v>
          </cell>
          <cell r="BH42" t="str">
            <v>N</v>
          </cell>
          <cell r="BJ42">
            <v>2</v>
          </cell>
          <cell r="BO42" t="str">
            <v xml:space="preserve"> - </v>
          </cell>
        </row>
        <row r="43">
          <cell r="D43">
            <v>2003</v>
          </cell>
          <cell r="W43" t="str">
            <v>X</v>
          </cell>
          <cell r="AG43" t="str">
            <v>Some</v>
          </cell>
          <cell r="AH43" t="str">
            <v xml:space="preserve"> - </v>
          </cell>
          <cell r="AS43" t="str">
            <v>N</v>
          </cell>
          <cell r="AW43" t="str">
            <v>4 x cont</v>
          </cell>
          <cell r="AZ43" t="str">
            <v>Y</v>
          </cell>
          <cell r="BF43" t="str">
            <v>Bowling</v>
          </cell>
          <cell r="BH43" t="str">
            <v>N</v>
          </cell>
          <cell r="BJ43">
            <v>2</v>
          </cell>
          <cell r="BO43" t="str">
            <v xml:space="preserve"> - </v>
          </cell>
        </row>
        <row r="44">
          <cell r="D44">
            <v>2043</v>
          </cell>
          <cell r="W44" t="str">
            <v>X</v>
          </cell>
          <cell r="AG44" t="str">
            <v>Y</v>
          </cell>
          <cell r="AH44" t="str">
            <v xml:space="preserve"> - </v>
          </cell>
          <cell r="AS44" t="str">
            <v>Y</v>
          </cell>
          <cell r="AW44" t="str">
            <v>4 x cont</v>
          </cell>
          <cell r="AZ44" t="str">
            <v>Y</v>
          </cell>
          <cell r="BF44" t="str">
            <v>NA</v>
          </cell>
          <cell r="BH44" t="str">
            <v>N</v>
          </cell>
          <cell r="BJ44">
            <v>2</v>
          </cell>
          <cell r="BO44" t="str">
            <v xml:space="preserve"> - </v>
          </cell>
        </row>
        <row r="45">
          <cell r="D45">
            <v>2044</v>
          </cell>
          <cell r="W45" t="str">
            <v>X</v>
          </cell>
          <cell r="AG45" t="str">
            <v>N</v>
          </cell>
          <cell r="AH45" t="str">
            <v xml:space="preserve"> - </v>
          </cell>
          <cell r="AS45" t="str">
            <v>Y</v>
          </cell>
          <cell r="AW45" t="str">
            <v>6 x cont</v>
          </cell>
          <cell r="AZ45" t="str">
            <v>Y</v>
          </cell>
          <cell r="BF45" t="str">
            <v>Shopping</v>
          </cell>
          <cell r="BH45" t="str">
            <v>Y</v>
          </cell>
          <cell r="BJ45">
            <v>2</v>
          </cell>
          <cell r="BO45" t="str">
            <v xml:space="preserve"> - </v>
          </cell>
        </row>
        <row r="46">
          <cell r="D46">
            <v>2047</v>
          </cell>
          <cell r="W46" t="str">
            <v>X</v>
          </cell>
          <cell r="AG46" t="str">
            <v>N</v>
          </cell>
          <cell r="AH46" t="str">
            <v xml:space="preserve"> - </v>
          </cell>
          <cell r="AS46" t="str">
            <v>Y</v>
          </cell>
          <cell r="AW46" t="str">
            <v>5.5 x cont</v>
          </cell>
          <cell r="AZ46" t="str">
            <v>Y</v>
          </cell>
          <cell r="BF46" t="str">
            <v>Shopping</v>
          </cell>
          <cell r="BH46" t="str">
            <v>N</v>
          </cell>
          <cell r="BJ46">
            <v>2</v>
          </cell>
          <cell r="BO46" t="str">
            <v xml:space="preserve"> - </v>
          </cell>
        </row>
        <row r="47">
          <cell r="D47">
            <v>2045</v>
          </cell>
          <cell r="W47" t="str">
            <v>X</v>
          </cell>
          <cell r="AG47" t="str">
            <v>Y</v>
          </cell>
          <cell r="AH47" t="str">
            <v>Shelter</v>
          </cell>
          <cell r="AS47" t="str">
            <v>Y</v>
          </cell>
          <cell r="AW47" t="str">
            <v>6 x cont</v>
          </cell>
          <cell r="AZ47" t="str">
            <v>Y</v>
          </cell>
          <cell r="BF47" t="str">
            <v>Target</v>
          </cell>
          <cell r="BH47" t="str">
            <v>N</v>
          </cell>
          <cell r="BJ47">
            <v>2</v>
          </cell>
          <cell r="BO47"/>
        </row>
        <row r="48">
          <cell r="D48">
            <v>2046</v>
          </cell>
          <cell r="W48" t="str">
            <v>X</v>
          </cell>
          <cell r="AG48" t="str">
            <v>Y</v>
          </cell>
          <cell r="AH48" t="str">
            <v>Shelter</v>
          </cell>
          <cell r="AS48" t="str">
            <v>Y</v>
          </cell>
          <cell r="AW48" t="str">
            <v>8 x 70</v>
          </cell>
          <cell r="AZ48" t="str">
            <v>Y</v>
          </cell>
          <cell r="BF48" t="str">
            <v>Walmart</v>
          </cell>
          <cell r="BH48" t="str">
            <v>Y</v>
          </cell>
          <cell r="BJ48" t="str">
            <v>2 - on Schriber</v>
          </cell>
          <cell r="BO48"/>
        </row>
        <row r="49">
          <cell r="D49">
            <v>1002</v>
          </cell>
          <cell r="W49" t="str">
            <v>X</v>
          </cell>
          <cell r="AG49" t="str">
            <v>Y</v>
          </cell>
          <cell r="AH49" t="str">
            <v>Shelter</v>
          </cell>
          <cell r="AS49" t="str">
            <v>Y</v>
          </cell>
          <cell r="AW49" t="str">
            <v>7 x cont</v>
          </cell>
          <cell r="AZ49" t="str">
            <v>Y</v>
          </cell>
          <cell r="BF49" t="str">
            <v>Sierra College</v>
          </cell>
          <cell r="BH49" t="str">
            <v>Y</v>
          </cell>
          <cell r="BJ49">
            <v>2</v>
          </cell>
          <cell r="BO49"/>
        </row>
        <row r="50">
          <cell r="D50">
            <v>1005</v>
          </cell>
          <cell r="W50" t="str">
            <v>X</v>
          </cell>
          <cell r="AG50" t="str">
            <v>Y</v>
          </cell>
          <cell r="AH50" t="str">
            <v>Shelter</v>
          </cell>
          <cell r="AS50" t="str">
            <v>Y</v>
          </cell>
          <cell r="AW50" t="str">
            <v>7 x cont</v>
          </cell>
          <cell r="AZ50" t="str">
            <v>Y</v>
          </cell>
          <cell r="BF50" t="str">
            <v>Sierra College</v>
          </cell>
          <cell r="BH50" t="str">
            <v>Y</v>
          </cell>
          <cell r="BJ50">
            <v>2</v>
          </cell>
          <cell r="BO50"/>
        </row>
        <row r="51">
          <cell r="D51">
            <v>2001</v>
          </cell>
          <cell r="W51" t="str">
            <v>X</v>
          </cell>
          <cell r="AG51" t="str">
            <v>Y</v>
          </cell>
          <cell r="AH51" t="str">
            <v xml:space="preserve"> - </v>
          </cell>
          <cell r="AS51" t="str">
            <v>Y</v>
          </cell>
          <cell r="AW51" t="str">
            <v>5 x cont</v>
          </cell>
          <cell r="AZ51" t="str">
            <v>Y</v>
          </cell>
          <cell r="BF51" t="str">
            <v>Safeway</v>
          </cell>
          <cell r="BH51" t="str">
            <v xml:space="preserve">N </v>
          </cell>
          <cell r="BJ51">
            <v>2</v>
          </cell>
          <cell r="BO51"/>
        </row>
        <row r="52">
          <cell r="D52">
            <v>2041</v>
          </cell>
          <cell r="W52" t="str">
            <v>X</v>
          </cell>
          <cell r="AG52" t="str">
            <v>Some</v>
          </cell>
          <cell r="AH52" t="str">
            <v xml:space="preserve"> - </v>
          </cell>
          <cell r="AS52" t="str">
            <v>Y</v>
          </cell>
          <cell r="AW52" t="str">
            <v>7 x cont</v>
          </cell>
          <cell r="AZ52" t="str">
            <v>Y</v>
          </cell>
          <cell r="BF52" t="str">
            <v>N/A</v>
          </cell>
          <cell r="BH52" t="str">
            <v xml:space="preserve">N </v>
          </cell>
          <cell r="BJ52">
            <v>2</v>
          </cell>
          <cell r="BO52"/>
        </row>
        <row r="53">
          <cell r="D53">
            <v>2005</v>
          </cell>
          <cell r="W53" t="str">
            <v>X</v>
          </cell>
          <cell r="AG53" t="str">
            <v>Y</v>
          </cell>
          <cell r="AH53" t="str">
            <v>Trees</v>
          </cell>
          <cell r="AS53" t="str">
            <v>Y</v>
          </cell>
          <cell r="AW53" t="str">
            <v>10 x cont</v>
          </cell>
          <cell r="AZ53" t="str">
            <v>Y</v>
          </cell>
          <cell r="BF53" t="str">
            <v>Driving School, Auto Repair</v>
          </cell>
          <cell r="BH53" t="str">
            <v xml:space="preserve">N </v>
          </cell>
          <cell r="BJ53">
            <v>2</v>
          </cell>
          <cell r="BO53"/>
        </row>
        <row r="54">
          <cell r="D54">
            <v>2006</v>
          </cell>
          <cell r="W54" t="str">
            <v>X</v>
          </cell>
          <cell r="AG54" t="str">
            <v>Y</v>
          </cell>
          <cell r="AH54" t="str">
            <v>Trees</v>
          </cell>
          <cell r="AS54" t="str">
            <v>Y</v>
          </cell>
          <cell r="AW54" t="str">
            <v>8-10 cont</v>
          </cell>
          <cell r="AZ54" t="str">
            <v>Y</v>
          </cell>
          <cell r="BF54" t="str">
            <v>Sparce Residential, Laundromat</v>
          </cell>
          <cell r="BH54" t="str">
            <v>Y</v>
          </cell>
          <cell r="BJ54" t="str">
            <v>X</v>
          </cell>
          <cell r="BO54"/>
        </row>
        <row r="55">
          <cell r="D55">
            <v>2040</v>
          </cell>
          <cell r="W55" t="str">
            <v>X</v>
          </cell>
          <cell r="AG55" t="str">
            <v>Y</v>
          </cell>
          <cell r="AH55" t="str">
            <v>Trees</v>
          </cell>
          <cell r="AS55" t="str">
            <v>Y</v>
          </cell>
          <cell r="AW55" t="str">
            <v>8-10 cont</v>
          </cell>
          <cell r="AZ55" t="str">
            <v>Y</v>
          </cell>
          <cell r="BF55" t="str">
            <v>Small Business, NA</v>
          </cell>
          <cell r="BH55" t="str">
            <v>Y - Nearby</v>
          </cell>
          <cell r="BJ55" t="str">
            <v>X</v>
          </cell>
          <cell r="BO55" t="str">
            <v>Potential ADA Concerns on Sidewalk</v>
          </cell>
        </row>
        <row r="56">
          <cell r="D56">
            <v>6004</v>
          </cell>
          <cell r="W56" t="str">
            <v>X</v>
          </cell>
          <cell r="AG56" t="str">
            <v>Y</v>
          </cell>
          <cell r="AH56" t="str">
            <v>Partial Tree</v>
          </cell>
          <cell r="AS56" t="str">
            <v>Y</v>
          </cell>
          <cell r="AW56" t="str">
            <v>8 x cont</v>
          </cell>
          <cell r="AZ56" t="str">
            <v>Y</v>
          </cell>
          <cell r="BF56" t="str">
            <v>Amtrack, Commuter</v>
          </cell>
          <cell r="BH56" t="str">
            <v>Y</v>
          </cell>
          <cell r="BJ56" t="str">
            <v>2 - Rocklin Rd
X- Pacific</v>
          </cell>
          <cell r="BO56" t="str">
            <v>Bathrooms nearby at the train station</v>
          </cell>
        </row>
        <row r="57">
          <cell r="D57">
            <v>2007</v>
          </cell>
          <cell r="W57" t="str">
            <v>X</v>
          </cell>
          <cell r="AG57" t="str">
            <v>Y</v>
          </cell>
          <cell r="AH57" t="str">
            <v>Trees</v>
          </cell>
          <cell r="AS57" t="str">
            <v>Y</v>
          </cell>
          <cell r="AW57" t="str">
            <v>5 x cont</v>
          </cell>
          <cell r="AZ57" t="str">
            <v>Y</v>
          </cell>
          <cell r="BF57" t="str">
            <v>Amtrack Station</v>
          </cell>
          <cell r="BH57" t="str">
            <v xml:space="preserve">N </v>
          </cell>
          <cell r="BJ57">
            <v>2</v>
          </cell>
          <cell r="BO57"/>
        </row>
        <row r="58">
          <cell r="D58">
            <v>2039</v>
          </cell>
          <cell r="W58" t="str">
            <v>X</v>
          </cell>
          <cell r="AG58" t="str">
            <v xml:space="preserve">N </v>
          </cell>
          <cell r="AH58" t="str">
            <v xml:space="preserve"> - </v>
          </cell>
          <cell r="AS58" t="str">
            <v>Y</v>
          </cell>
          <cell r="AW58" t="str">
            <v>5 x cont</v>
          </cell>
          <cell r="AZ58" t="str">
            <v>Y</v>
          </cell>
          <cell r="BF58" t="str">
            <v>Amtrack Station</v>
          </cell>
          <cell r="BH58" t="str">
            <v xml:space="preserve">N </v>
          </cell>
          <cell r="BJ58">
            <v>2</v>
          </cell>
          <cell r="BO58"/>
        </row>
        <row r="59">
          <cell r="D59">
            <v>2038</v>
          </cell>
          <cell r="W59" t="str">
            <v>X</v>
          </cell>
          <cell r="AG59" t="str">
            <v xml:space="preserve">N </v>
          </cell>
          <cell r="AH59" t="str">
            <v xml:space="preserve"> - </v>
          </cell>
          <cell r="AS59" t="str">
            <v>Y</v>
          </cell>
          <cell r="AW59" t="str">
            <v>5 x cont</v>
          </cell>
          <cell r="AZ59" t="str">
            <v>Y</v>
          </cell>
          <cell r="BF59" t="str">
            <v>Post Office</v>
          </cell>
          <cell r="BH59" t="str">
            <v>Y</v>
          </cell>
          <cell r="BJ59">
            <v>2</v>
          </cell>
          <cell r="BO59"/>
        </row>
        <row r="60">
          <cell r="D60">
            <v>2008</v>
          </cell>
          <cell r="W60" t="str">
            <v>X</v>
          </cell>
          <cell r="AG60" t="str">
            <v>Y</v>
          </cell>
          <cell r="AH60" t="str">
            <v>Tree</v>
          </cell>
          <cell r="AS60" t="str">
            <v>Y</v>
          </cell>
          <cell r="AW60" t="str">
            <v>5 x cont</v>
          </cell>
          <cell r="AZ60" t="str">
            <v>Y</v>
          </cell>
          <cell r="BF60" t="str">
            <v>Shopping</v>
          </cell>
          <cell r="BH60" t="str">
            <v xml:space="preserve">N </v>
          </cell>
          <cell r="BJ60">
            <v>2</v>
          </cell>
          <cell r="BO60"/>
        </row>
        <row r="61">
          <cell r="D61">
            <v>2009</v>
          </cell>
          <cell r="W61" t="str">
            <v>X</v>
          </cell>
          <cell r="AG61" t="str">
            <v xml:space="preserve">N </v>
          </cell>
          <cell r="AH61" t="str">
            <v xml:space="preserve"> - </v>
          </cell>
          <cell r="AS61" t="str">
            <v>Y</v>
          </cell>
          <cell r="AW61" t="str">
            <v>5 x cont</v>
          </cell>
          <cell r="AZ61" t="str">
            <v>Y</v>
          </cell>
          <cell r="BF61" t="str">
            <v>Walmart Across Street</v>
          </cell>
          <cell r="BH61" t="str">
            <v xml:space="preserve">N </v>
          </cell>
          <cell r="BJ61">
            <v>2</v>
          </cell>
          <cell r="BO61"/>
        </row>
        <row r="62">
          <cell r="D62">
            <v>2037</v>
          </cell>
          <cell r="W62" t="str">
            <v>X</v>
          </cell>
          <cell r="AG62" t="str">
            <v xml:space="preserve">N </v>
          </cell>
          <cell r="AH62" t="str">
            <v xml:space="preserve"> - </v>
          </cell>
          <cell r="AS62" t="str">
            <v>Y</v>
          </cell>
          <cell r="AW62" t="str">
            <v>5 x cont</v>
          </cell>
          <cell r="AZ62" t="str">
            <v>Y</v>
          </cell>
          <cell r="BF62" t="str">
            <v>Walmart Neighborhood Market</v>
          </cell>
          <cell r="BH62" t="str">
            <v xml:space="preserve">N </v>
          </cell>
          <cell r="BJ62">
            <v>2</v>
          </cell>
          <cell r="BO62"/>
        </row>
        <row r="63">
          <cell r="D63">
            <v>2010</v>
          </cell>
          <cell r="W63" t="str">
            <v>X</v>
          </cell>
          <cell r="AG63" t="str">
            <v>Y</v>
          </cell>
          <cell r="AH63" t="str">
            <v>Tree</v>
          </cell>
          <cell r="AS63" t="str">
            <v>Y</v>
          </cell>
          <cell r="AW63" t="str">
            <v>4.5 x cont</v>
          </cell>
          <cell r="AZ63" t="str">
            <v>Y</v>
          </cell>
          <cell r="BF63" t="str">
            <v>Dentist / NA</v>
          </cell>
          <cell r="BH63" t="str">
            <v>Y</v>
          </cell>
          <cell r="BJ63">
            <v>2</v>
          </cell>
          <cell r="BO63" t="str">
            <v>ADA Concerns</v>
          </cell>
        </row>
        <row r="64">
          <cell r="D64">
            <v>2036</v>
          </cell>
          <cell r="W64" t="str">
            <v>X</v>
          </cell>
          <cell r="AG64" t="str">
            <v>Y</v>
          </cell>
          <cell r="AH64" t="str">
            <v>Shelter</v>
          </cell>
          <cell r="AS64" t="str">
            <v>Y</v>
          </cell>
          <cell r="AW64" t="str">
            <v>4.5  x cont</v>
          </cell>
          <cell r="AZ64" t="str">
            <v>Y</v>
          </cell>
          <cell r="BF64" t="str">
            <v>Church and Apartments</v>
          </cell>
          <cell r="BH64" t="str">
            <v>Y - nearby</v>
          </cell>
          <cell r="BJ64">
            <v>2</v>
          </cell>
          <cell r="BO64" t="str">
            <v>ADA Concerns | Church Owned Shelter - If you are sitting in the church shelter, bus may not see you.</v>
          </cell>
        </row>
        <row r="65">
          <cell r="D65">
            <v>2033</v>
          </cell>
          <cell r="W65" t="str">
            <v>X</v>
          </cell>
          <cell r="AG65" t="str">
            <v xml:space="preserve">N  </v>
          </cell>
          <cell r="AH65" t="str">
            <v xml:space="preserve"> - </v>
          </cell>
          <cell r="AS65" t="str">
            <v>Y</v>
          </cell>
          <cell r="AW65" t="str">
            <v>4.5  x cont</v>
          </cell>
          <cell r="AZ65" t="str">
            <v>Y</v>
          </cell>
          <cell r="BF65" t="str">
            <v>Residential and Business</v>
          </cell>
          <cell r="BH65" t="str">
            <v>Y - nearby</v>
          </cell>
          <cell r="BJ65">
            <v>2</v>
          </cell>
          <cell r="BO65" t="str">
            <v>GPS Slightly Off</v>
          </cell>
        </row>
        <row r="66">
          <cell r="D66">
            <v>2016</v>
          </cell>
          <cell r="W66" t="str">
            <v>X</v>
          </cell>
          <cell r="AG66" t="str">
            <v xml:space="preserve">N </v>
          </cell>
          <cell r="AH66" t="str">
            <v xml:space="preserve"> - </v>
          </cell>
          <cell r="AS66" t="str">
            <v>Y</v>
          </cell>
          <cell r="AW66" t="str">
            <v>5 x cont</v>
          </cell>
          <cell r="AZ66" t="str">
            <v>Y</v>
          </cell>
          <cell r="BF66" t="str">
            <v>Bank</v>
          </cell>
          <cell r="BH66" t="str">
            <v>Y</v>
          </cell>
          <cell r="BJ66">
            <v>2</v>
          </cell>
          <cell r="BO66"/>
        </row>
        <row r="67">
          <cell r="D67">
            <v>2020</v>
          </cell>
          <cell r="W67" t="str">
            <v>Y</v>
          </cell>
          <cell r="AG67" t="str">
            <v>Y</v>
          </cell>
          <cell r="AH67" t="str">
            <v>Shelter</v>
          </cell>
          <cell r="AS67" t="str">
            <v>Y</v>
          </cell>
          <cell r="AW67" t="str">
            <v>7 x cont</v>
          </cell>
          <cell r="AZ67" t="str">
            <v>Y</v>
          </cell>
          <cell r="BF67" t="str">
            <v>Oracle Office</v>
          </cell>
          <cell r="BH67" t="str">
            <v>Y</v>
          </cell>
          <cell r="BJ67">
            <v>2</v>
          </cell>
          <cell r="BO67"/>
        </row>
        <row r="68">
          <cell r="D68">
            <v>2021</v>
          </cell>
          <cell r="W68" t="str">
            <v>X</v>
          </cell>
          <cell r="AG68" t="str">
            <v xml:space="preserve">N </v>
          </cell>
          <cell r="AH68" t="str">
            <v xml:space="preserve"> - </v>
          </cell>
          <cell r="AS68" t="str">
            <v>Y</v>
          </cell>
          <cell r="AW68" t="str">
            <v>5 x cont</v>
          </cell>
          <cell r="AZ68" t="str">
            <v>Y</v>
          </cell>
          <cell r="BF68" t="str">
            <v>County Offices, College</v>
          </cell>
          <cell r="BH68" t="str">
            <v xml:space="preserve">N </v>
          </cell>
          <cell r="BJ68">
            <v>2</v>
          </cell>
          <cell r="BO68"/>
        </row>
        <row r="69">
          <cell r="D69">
            <v>2025</v>
          </cell>
          <cell r="W69" t="str">
            <v>X</v>
          </cell>
          <cell r="AG69" t="str">
            <v>Y</v>
          </cell>
          <cell r="AH69" t="str">
            <v>Tree</v>
          </cell>
          <cell r="AS69" t="str">
            <v>Y</v>
          </cell>
          <cell r="AW69" t="str">
            <v>6.5  x cont</v>
          </cell>
          <cell r="AZ69" t="str">
            <v>Y</v>
          </cell>
          <cell r="BF69" t="str">
            <v>County Offices, College</v>
          </cell>
          <cell r="BH69" t="str">
            <v xml:space="preserve">N </v>
          </cell>
          <cell r="BJ69">
            <v>2</v>
          </cell>
          <cell r="BO69"/>
        </row>
        <row r="70">
          <cell r="D70">
            <v>2024</v>
          </cell>
          <cell r="W70" t="str">
            <v>X</v>
          </cell>
          <cell r="AG70" t="str">
            <v xml:space="preserve">N </v>
          </cell>
          <cell r="AH70" t="str">
            <v>Shelter</v>
          </cell>
          <cell r="AS70" t="str">
            <v>Y</v>
          </cell>
          <cell r="AW70" t="str">
            <v>5 x cont</v>
          </cell>
          <cell r="AZ70" t="str">
            <v>Y</v>
          </cell>
          <cell r="BF70" t="str">
            <v>Casino</v>
          </cell>
          <cell r="BH70" t="str">
            <v xml:space="preserve">N </v>
          </cell>
          <cell r="BJ70" t="str">
            <v>X</v>
          </cell>
          <cell r="BO70"/>
        </row>
        <row r="71">
          <cell r="D71">
            <v>2023</v>
          </cell>
          <cell r="W71" t="str">
            <v>X</v>
          </cell>
          <cell r="AG71" t="str">
            <v>Y</v>
          </cell>
          <cell r="AH71" t="str">
            <v>Shelter</v>
          </cell>
          <cell r="AS71" t="str">
            <v>Y</v>
          </cell>
          <cell r="AW71" t="str">
            <v>6.5  x cont</v>
          </cell>
          <cell r="AZ71" t="str">
            <v>Y</v>
          </cell>
          <cell r="BF71" t="str">
            <v>Library, High School</v>
          </cell>
          <cell r="BH71" t="str">
            <v>Y - Nearby</v>
          </cell>
          <cell r="BJ71">
            <v>2</v>
          </cell>
          <cell r="BO71"/>
        </row>
        <row r="72">
          <cell r="D72">
            <v>810</v>
          </cell>
          <cell r="W72" t="str">
            <v>X</v>
          </cell>
          <cell r="AG72" t="str">
            <v xml:space="preserve">N </v>
          </cell>
          <cell r="AH72" t="str">
            <v xml:space="preserve"> - </v>
          </cell>
          <cell r="AS72" t="str">
            <v>Y</v>
          </cell>
          <cell r="AW72" t="str">
            <v>5.5  x cont</v>
          </cell>
          <cell r="AZ72" t="str">
            <v>Y</v>
          </cell>
          <cell r="BF72" t="str">
            <v>School, Park</v>
          </cell>
          <cell r="BH72" t="str">
            <v xml:space="preserve">N </v>
          </cell>
          <cell r="BJ72">
            <v>2</v>
          </cell>
          <cell r="BO72"/>
        </row>
        <row r="73">
          <cell r="D73">
            <v>809</v>
          </cell>
          <cell r="W73" t="str">
            <v>X</v>
          </cell>
          <cell r="AG73" t="str">
            <v xml:space="preserve">N </v>
          </cell>
          <cell r="AH73" t="str">
            <v xml:space="preserve"> - </v>
          </cell>
          <cell r="AS73" t="str">
            <v>Y</v>
          </cell>
          <cell r="AW73" t="str">
            <v>5.5  x cont</v>
          </cell>
          <cell r="AZ73" t="str">
            <v>Y</v>
          </cell>
          <cell r="BF73" t="str">
            <v>Kaiser Permanente</v>
          </cell>
          <cell r="BH73" t="str">
            <v xml:space="preserve">N </v>
          </cell>
          <cell r="BJ73">
            <v>2</v>
          </cell>
          <cell r="BO73"/>
        </row>
        <row r="74">
          <cell r="D74">
            <v>7004</v>
          </cell>
          <cell r="W74" t="str">
            <v>X</v>
          </cell>
          <cell r="AG74" t="str">
            <v>Y</v>
          </cell>
          <cell r="AH74"/>
          <cell r="AS74" t="str">
            <v>Y</v>
          </cell>
          <cell r="AW74" t="str">
            <v>6 x cont</v>
          </cell>
          <cell r="AZ74" t="str">
            <v>Y</v>
          </cell>
          <cell r="BF74" t="str">
            <v>Groceries, Shopping</v>
          </cell>
          <cell r="BH74" t="str">
            <v>Y - Nearby</v>
          </cell>
          <cell r="BJ74">
            <v>2</v>
          </cell>
          <cell r="BO74"/>
        </row>
        <row r="75">
          <cell r="D75">
            <v>7009</v>
          </cell>
          <cell r="W75" t="str">
            <v>X</v>
          </cell>
          <cell r="AG75" t="str">
            <v>Y</v>
          </cell>
          <cell r="AH75" t="str">
            <v>Partial Trees</v>
          </cell>
          <cell r="AS75" t="str">
            <v>Y</v>
          </cell>
          <cell r="AW75" t="str">
            <v>8 x cont</v>
          </cell>
          <cell r="AZ75" t="str">
            <v>Y</v>
          </cell>
          <cell r="BF75" t="str">
            <v>Community Center, In-N-Out</v>
          </cell>
          <cell r="BH75" t="str">
            <v xml:space="preserve">N </v>
          </cell>
          <cell r="BJ75">
            <v>2</v>
          </cell>
          <cell r="BO75"/>
        </row>
        <row r="76">
          <cell r="D76">
            <v>7005</v>
          </cell>
          <cell r="W76" t="str">
            <v>X</v>
          </cell>
          <cell r="AG76" t="str">
            <v>Y</v>
          </cell>
          <cell r="AH76" t="str">
            <v>Trees</v>
          </cell>
          <cell r="AS76" t="str">
            <v>Y</v>
          </cell>
          <cell r="AW76" t="str">
            <v>7 x cont</v>
          </cell>
          <cell r="AZ76" t="str">
            <v>Y</v>
          </cell>
          <cell r="BF76" t="str">
            <v>Ross, Sprouts</v>
          </cell>
          <cell r="BH76" t="str">
            <v>Y - Nearby</v>
          </cell>
          <cell r="BJ76">
            <v>2</v>
          </cell>
          <cell r="BO76"/>
        </row>
        <row r="77">
          <cell r="D77">
            <v>7010</v>
          </cell>
          <cell r="W77" t="str">
            <v>X</v>
          </cell>
          <cell r="AG77" t="str">
            <v xml:space="preserve">N </v>
          </cell>
          <cell r="AH77" t="str">
            <v>Trees</v>
          </cell>
          <cell r="AS77" t="str">
            <v>Y</v>
          </cell>
          <cell r="AW77" t="str">
            <v>8 x cont</v>
          </cell>
          <cell r="AZ77" t="str">
            <v>Y</v>
          </cell>
          <cell r="BF77" t="str">
            <v xml:space="preserve">Residential </v>
          </cell>
          <cell r="BH77" t="str">
            <v>Y - Nearby</v>
          </cell>
          <cell r="BJ77">
            <v>2</v>
          </cell>
          <cell r="BO77"/>
        </row>
        <row r="78">
          <cell r="D78">
            <v>808</v>
          </cell>
          <cell r="W78" t="str">
            <v>X</v>
          </cell>
          <cell r="AG78" t="str">
            <v>Y</v>
          </cell>
          <cell r="AH78" t="str">
            <v>Trees</v>
          </cell>
          <cell r="AS78" t="str">
            <v>Y</v>
          </cell>
          <cell r="AW78" t="str">
            <v>8 x cont</v>
          </cell>
          <cell r="AZ78" t="str">
            <v>Y</v>
          </cell>
          <cell r="BF78" t="str">
            <v>Park, Residential</v>
          </cell>
          <cell r="BH78" t="str">
            <v>Y - At Light</v>
          </cell>
          <cell r="BJ78">
            <v>2</v>
          </cell>
          <cell r="BO78"/>
        </row>
        <row r="79">
          <cell r="D79">
            <v>7003</v>
          </cell>
          <cell r="W79" t="str">
            <v>X</v>
          </cell>
          <cell r="AG79" t="str">
            <v>Y</v>
          </cell>
          <cell r="AH79" t="str">
            <v>Nearby Trees</v>
          </cell>
          <cell r="AS79" t="str">
            <v>Y</v>
          </cell>
          <cell r="AW79" t="str">
            <v>7 x cont</v>
          </cell>
          <cell r="AZ79" t="str">
            <v>Y</v>
          </cell>
          <cell r="BF79" t="str">
            <v>N/A, Residential</v>
          </cell>
          <cell r="BH79" t="str">
            <v>Y - Nearby - at Light</v>
          </cell>
          <cell r="BJ79">
            <v>2</v>
          </cell>
          <cell r="BO79"/>
        </row>
        <row r="80">
          <cell r="D80">
            <v>7011</v>
          </cell>
          <cell r="W80" t="str">
            <v>X</v>
          </cell>
          <cell r="AG80" t="str">
            <v>N</v>
          </cell>
          <cell r="AH80" t="str">
            <v xml:space="preserve"> - </v>
          </cell>
          <cell r="AS80" t="str">
            <v xml:space="preserve">N </v>
          </cell>
          <cell r="AW80" t="str">
            <v xml:space="preserve"> - </v>
          </cell>
          <cell r="AZ80" t="str">
            <v>N</v>
          </cell>
          <cell r="BF80" t="str">
            <v>Safeway</v>
          </cell>
          <cell r="BH80" t="str">
            <v>Y - Nearby - at Light</v>
          </cell>
          <cell r="BJ80">
            <v>2</v>
          </cell>
          <cell r="BO80"/>
        </row>
        <row r="81">
          <cell r="D81">
            <v>7012</v>
          </cell>
          <cell r="W81" t="str">
            <v>X</v>
          </cell>
          <cell r="AG81" t="str">
            <v>Y</v>
          </cell>
          <cell r="AH81" t="str">
            <v>Trees</v>
          </cell>
          <cell r="AS81" t="str">
            <v>Y</v>
          </cell>
          <cell r="AW81" t="str">
            <v>9 x cont</v>
          </cell>
          <cell r="AZ81" t="str">
            <v>Y</v>
          </cell>
          <cell r="BF81" t="str">
            <v>Autozone, Shopping</v>
          </cell>
          <cell r="BH81" t="str">
            <v>Y - Nearby - at Light</v>
          </cell>
          <cell r="BJ81">
            <v>2</v>
          </cell>
          <cell r="BO81"/>
        </row>
        <row r="82">
          <cell r="D82">
            <v>7002</v>
          </cell>
          <cell r="W82" t="str">
            <v>X</v>
          </cell>
          <cell r="AG82" t="str">
            <v>Y</v>
          </cell>
          <cell r="AH82" t="str">
            <v>Trees</v>
          </cell>
          <cell r="AS82" t="str">
            <v>Y</v>
          </cell>
          <cell r="AW82" t="str">
            <v>4.5 x cont</v>
          </cell>
          <cell r="AZ82" t="str">
            <v>Y</v>
          </cell>
          <cell r="BF82" t="str">
            <v>Residential, Post Office</v>
          </cell>
          <cell r="BH82" t="str">
            <v xml:space="preserve">N </v>
          </cell>
          <cell r="BJ82">
            <v>2</v>
          </cell>
          <cell r="BO82"/>
        </row>
        <row r="83">
          <cell r="D83">
            <v>7013</v>
          </cell>
          <cell r="W83" t="str">
            <v>X</v>
          </cell>
          <cell r="AG83" t="str">
            <v>Y</v>
          </cell>
          <cell r="AH83" t="str">
            <v>Trees</v>
          </cell>
          <cell r="AS83" t="str">
            <v>Y</v>
          </cell>
          <cell r="AW83" t="str">
            <v>5.5 x cont</v>
          </cell>
          <cell r="AZ83" t="str">
            <v>Y</v>
          </cell>
          <cell r="BF83" t="str">
            <v>Burger King</v>
          </cell>
          <cell r="BH83" t="str">
            <v xml:space="preserve">N </v>
          </cell>
          <cell r="BJ83">
            <v>2</v>
          </cell>
          <cell r="BO83"/>
        </row>
        <row r="84">
          <cell r="D84">
            <v>7014</v>
          </cell>
          <cell r="W84" t="str">
            <v>X</v>
          </cell>
          <cell r="AG84" t="str">
            <v>N</v>
          </cell>
          <cell r="AH84" t="str">
            <v xml:space="preserve"> - </v>
          </cell>
          <cell r="AS84" t="str">
            <v xml:space="preserve">N </v>
          </cell>
          <cell r="AW84" t="str">
            <v>Down from bus stop</v>
          </cell>
          <cell r="AZ84" t="str">
            <v>N</v>
          </cell>
          <cell r="BF84" t="str">
            <v>Residential</v>
          </cell>
          <cell r="BH84" t="str">
            <v>Y - Nearby</v>
          </cell>
          <cell r="BJ84">
            <v>2</v>
          </cell>
          <cell r="BO84"/>
        </row>
        <row r="85">
          <cell r="D85">
            <v>7015</v>
          </cell>
          <cell r="W85" t="str">
            <v>X</v>
          </cell>
          <cell r="AG85" t="str">
            <v>Y</v>
          </cell>
          <cell r="AH85" t="str">
            <v>Nearby Tree</v>
          </cell>
          <cell r="AS85" t="str">
            <v>Y</v>
          </cell>
          <cell r="AW85" t="str">
            <v>5 x cont</v>
          </cell>
          <cell r="AZ85" t="str">
            <v>Y</v>
          </cell>
          <cell r="BF85" t="str">
            <v>Residential, School</v>
          </cell>
          <cell r="BH85" t="str">
            <v>Y - Nearby</v>
          </cell>
          <cell r="BJ85">
            <v>2</v>
          </cell>
          <cell r="BO85"/>
        </row>
        <row r="86">
          <cell r="D86">
            <v>7016</v>
          </cell>
          <cell r="W86" t="str">
            <v>X</v>
          </cell>
          <cell r="AG86" t="str">
            <v>Y</v>
          </cell>
          <cell r="AH86" t="str">
            <v>Shelter</v>
          </cell>
          <cell r="AS86" t="str">
            <v>Y</v>
          </cell>
          <cell r="AW86" t="str">
            <v>5 x cont</v>
          </cell>
          <cell r="AZ86" t="str">
            <v>Y</v>
          </cell>
          <cell r="BF86" t="str">
            <v>School, Residential</v>
          </cell>
          <cell r="BH86" t="str">
            <v>Y</v>
          </cell>
          <cell r="BJ86">
            <v>2</v>
          </cell>
          <cell r="BO86"/>
        </row>
        <row r="87">
          <cell r="D87">
            <v>7017</v>
          </cell>
          <cell r="W87" t="str">
            <v>X</v>
          </cell>
          <cell r="AG87" t="str">
            <v>Y</v>
          </cell>
          <cell r="AH87" t="str">
            <v>Tree</v>
          </cell>
          <cell r="AS87" t="str">
            <v>Y</v>
          </cell>
          <cell r="AW87" t="str">
            <v>4 x cont</v>
          </cell>
          <cell r="AZ87" t="str">
            <v>Y</v>
          </cell>
          <cell r="BF87" t="str">
            <v>Residential</v>
          </cell>
          <cell r="BH87" t="str">
            <v>N</v>
          </cell>
          <cell r="BJ87" t="str">
            <v>X</v>
          </cell>
          <cell r="BO87"/>
        </row>
        <row r="88">
          <cell r="D88">
            <v>7018</v>
          </cell>
          <cell r="W88" t="str">
            <v>X</v>
          </cell>
          <cell r="AG88" t="str">
            <v>Y</v>
          </cell>
          <cell r="AH88" t="str">
            <v>Shelter</v>
          </cell>
          <cell r="AS88" t="str">
            <v>Y</v>
          </cell>
          <cell r="AW88" t="str">
            <v>4.5 / 5 x cont</v>
          </cell>
          <cell r="AZ88" t="str">
            <v>Y</v>
          </cell>
          <cell r="BF88" t="str">
            <v>Senior Complex</v>
          </cell>
          <cell r="BH88" t="str">
            <v>N</v>
          </cell>
          <cell r="BJ88">
            <v>2</v>
          </cell>
          <cell r="BO88"/>
        </row>
        <row r="89">
          <cell r="D89">
            <v>801</v>
          </cell>
          <cell r="W89" t="str">
            <v>X</v>
          </cell>
          <cell r="AG89" t="str">
            <v>N</v>
          </cell>
          <cell r="AH89" t="str">
            <v xml:space="preserve"> - </v>
          </cell>
          <cell r="AS89" t="str">
            <v xml:space="preserve">N </v>
          </cell>
          <cell r="AW89" t="str">
            <v>Off Roadway - 10 x cont</v>
          </cell>
          <cell r="AZ89" t="str">
            <v>Y</v>
          </cell>
          <cell r="BF89" t="str">
            <v>NA/ Storage Units</v>
          </cell>
          <cell r="BH89" t="str">
            <v>Y</v>
          </cell>
          <cell r="BJ89">
            <v>1</v>
          </cell>
          <cell r="BO89"/>
        </row>
        <row r="90">
          <cell r="D90">
            <v>802</v>
          </cell>
          <cell r="W90" t="str">
            <v>X</v>
          </cell>
          <cell r="AG90" t="str">
            <v>N</v>
          </cell>
          <cell r="AH90" t="str">
            <v xml:space="preserve"> - </v>
          </cell>
          <cell r="AS90" t="str">
            <v>Y</v>
          </cell>
          <cell r="AW90" t="str">
            <v>10 x cont</v>
          </cell>
          <cell r="AZ90" t="str">
            <v>Y</v>
          </cell>
          <cell r="BF90" t="str">
            <v>School, Park</v>
          </cell>
          <cell r="BH90" t="str">
            <v>N</v>
          </cell>
          <cell r="BJ90">
            <v>1</v>
          </cell>
          <cell r="BO90"/>
        </row>
        <row r="91">
          <cell r="D91">
            <v>803</v>
          </cell>
          <cell r="W91" t="str">
            <v>X</v>
          </cell>
          <cell r="AG91" t="str">
            <v xml:space="preserve">N </v>
          </cell>
          <cell r="AH91" t="str">
            <v xml:space="preserve"> - </v>
          </cell>
          <cell r="AS91" t="str">
            <v xml:space="preserve">N </v>
          </cell>
          <cell r="AW91" t="str">
            <v>Set way back from the road - 4x cont</v>
          </cell>
          <cell r="AZ91" t="str">
            <v xml:space="preserve">N </v>
          </cell>
          <cell r="BF91" t="str">
            <v>Residential</v>
          </cell>
          <cell r="BH91" t="str">
            <v>Y - Nearby</v>
          </cell>
          <cell r="BJ91">
            <v>2</v>
          </cell>
          <cell r="BO91" t="str">
            <v>No ADA Access</v>
          </cell>
        </row>
        <row r="92">
          <cell r="D92">
            <v>804</v>
          </cell>
          <cell r="W92" t="str">
            <v>X</v>
          </cell>
          <cell r="AG92" t="str">
            <v>Y</v>
          </cell>
          <cell r="AH92" t="str">
            <v>Trees</v>
          </cell>
          <cell r="AS92" t="str">
            <v xml:space="preserve">N </v>
          </cell>
          <cell r="AW92" t="str">
            <v>Set off-road, 3.5 x cont</v>
          </cell>
          <cell r="AZ92" t="str">
            <v>Y</v>
          </cell>
          <cell r="BF92" t="str">
            <v>Residential</v>
          </cell>
          <cell r="BH92" t="str">
            <v>Y</v>
          </cell>
          <cell r="BJ92">
            <v>2</v>
          </cell>
          <cell r="BO92" t="str">
            <v>Sidewalk set off road - No ADA Access</v>
          </cell>
        </row>
        <row r="93">
          <cell r="D93">
            <v>805</v>
          </cell>
          <cell r="W93" t="str">
            <v>X</v>
          </cell>
          <cell r="AG93" t="str">
            <v>Y</v>
          </cell>
          <cell r="AH93" t="str">
            <v>Trees</v>
          </cell>
          <cell r="AS93" t="str">
            <v>Y</v>
          </cell>
          <cell r="AW93" t="str">
            <v>4.5 cont</v>
          </cell>
          <cell r="AZ93" t="str">
            <v>Y</v>
          </cell>
          <cell r="BF93" t="str">
            <v>Residential</v>
          </cell>
          <cell r="BH93" t="str">
            <v>N</v>
          </cell>
          <cell r="BJ93">
            <v>2</v>
          </cell>
          <cell r="BO93"/>
        </row>
        <row r="94">
          <cell r="D94">
            <v>7019</v>
          </cell>
          <cell r="W94" t="str">
            <v>X</v>
          </cell>
          <cell r="AG94" t="str">
            <v>N</v>
          </cell>
          <cell r="AH94" t="str">
            <v xml:space="preserve"> - </v>
          </cell>
          <cell r="AS94" t="str">
            <v>Y</v>
          </cell>
          <cell r="AW94" t="str">
            <v>5 x 40</v>
          </cell>
          <cell r="AZ94" t="str">
            <v>Y</v>
          </cell>
          <cell r="BF94" t="str">
            <v>Residential</v>
          </cell>
          <cell r="BH94" t="str">
            <v>Y</v>
          </cell>
          <cell r="BJ94">
            <v>2</v>
          </cell>
          <cell r="BO94"/>
        </row>
        <row r="95">
          <cell r="D95">
            <v>7020</v>
          </cell>
          <cell r="W95" t="str">
            <v>X</v>
          </cell>
          <cell r="AG95" t="str">
            <v>Y</v>
          </cell>
          <cell r="AH95" t="str">
            <v>Trees</v>
          </cell>
          <cell r="AS95" t="str">
            <v>Y</v>
          </cell>
          <cell r="AW95" t="str">
            <v>10x cont</v>
          </cell>
          <cell r="AZ95" t="str">
            <v>Y</v>
          </cell>
          <cell r="BF95" t="str">
            <v>Church, Residential, School</v>
          </cell>
          <cell r="BH95" t="str">
            <v>Y</v>
          </cell>
          <cell r="BJ95">
            <v>2</v>
          </cell>
          <cell r="BO95" t="str">
            <v>GPS Location is Off</v>
          </cell>
        </row>
        <row r="96">
          <cell r="D96">
            <v>7021</v>
          </cell>
          <cell r="W96" t="str">
            <v>X</v>
          </cell>
          <cell r="AG96" t="str">
            <v>N</v>
          </cell>
          <cell r="AH96" t="str">
            <v xml:space="preserve"> - </v>
          </cell>
          <cell r="AS96" t="str">
            <v>Y</v>
          </cell>
          <cell r="AW96" t="str">
            <v>4x cont - Bad Condition</v>
          </cell>
          <cell r="AZ96" t="str">
            <v>Y</v>
          </cell>
          <cell r="BF96" t="str">
            <v>Residential</v>
          </cell>
          <cell r="BH96" t="str">
            <v>Y</v>
          </cell>
          <cell r="BJ96" t="str">
            <v>X</v>
          </cell>
          <cell r="BO96" t="str">
            <v>Bad ADA Access - Bad Sidewalk</v>
          </cell>
        </row>
        <row r="97">
          <cell r="D97">
            <v>7022</v>
          </cell>
          <cell r="W97" t="str">
            <v>X</v>
          </cell>
          <cell r="AG97" t="str">
            <v>N</v>
          </cell>
          <cell r="AH97" t="str">
            <v xml:space="preserve"> - </v>
          </cell>
          <cell r="AS97" t="str">
            <v>Y</v>
          </cell>
          <cell r="AW97" t="str">
            <v>6 x cont</v>
          </cell>
          <cell r="AZ97" t="str">
            <v>Y</v>
          </cell>
          <cell r="BF97" t="str">
            <v>Residential</v>
          </cell>
          <cell r="BH97" t="str">
            <v>Y</v>
          </cell>
          <cell r="BJ97">
            <v>2</v>
          </cell>
          <cell r="BO97"/>
        </row>
        <row r="98">
          <cell r="D98">
            <v>7023</v>
          </cell>
          <cell r="W98" t="str">
            <v>X</v>
          </cell>
          <cell r="AG98" t="str">
            <v>N</v>
          </cell>
          <cell r="AH98" t="str">
            <v xml:space="preserve"> - </v>
          </cell>
          <cell r="AS98" t="str">
            <v>Y</v>
          </cell>
          <cell r="AW98" t="str">
            <v>4.5 x 200</v>
          </cell>
          <cell r="AZ98" t="str">
            <v>Y</v>
          </cell>
          <cell r="BF98" t="str">
            <v>Residential</v>
          </cell>
          <cell r="BH98" t="str">
            <v>Y</v>
          </cell>
          <cell r="BJ98">
            <v>2</v>
          </cell>
          <cell r="BO98"/>
        </row>
        <row r="99">
          <cell r="D99">
            <v>7024</v>
          </cell>
          <cell r="W99" t="str">
            <v>X</v>
          </cell>
          <cell r="AG99" t="str">
            <v>Y</v>
          </cell>
          <cell r="AH99" t="str">
            <v>Trees</v>
          </cell>
          <cell r="AS99" t="str">
            <v>N</v>
          </cell>
          <cell r="AW99" t="str">
            <v xml:space="preserve"> - </v>
          </cell>
          <cell r="AZ99" t="str">
            <v>N</v>
          </cell>
          <cell r="BF99" t="str">
            <v>Residential</v>
          </cell>
          <cell r="BH99" t="str">
            <v>Y</v>
          </cell>
          <cell r="BJ99">
            <v>2</v>
          </cell>
          <cell r="BO99" t="str">
            <v>No ADA Access</v>
          </cell>
        </row>
        <row r="100">
          <cell r="D100">
            <v>807</v>
          </cell>
          <cell r="W100" t="str">
            <v>X</v>
          </cell>
          <cell r="AG100" t="str">
            <v>Y</v>
          </cell>
          <cell r="AH100" t="str">
            <v>Shelter</v>
          </cell>
          <cell r="AS100" t="str">
            <v>Y</v>
          </cell>
          <cell r="AW100" t="str">
            <v>4 x cont</v>
          </cell>
          <cell r="AZ100" t="str">
            <v>Y</v>
          </cell>
          <cell r="BF100" t="str">
            <v>Elementary School</v>
          </cell>
          <cell r="BH100" t="str">
            <v>Y</v>
          </cell>
          <cell r="BJ100" t="str">
            <v>X on 12th
2 on East</v>
          </cell>
          <cell r="BO100"/>
        </row>
        <row r="101">
          <cell r="D101">
            <v>7025</v>
          </cell>
          <cell r="W101" t="str">
            <v>X</v>
          </cell>
          <cell r="AG101" t="str">
            <v>N</v>
          </cell>
          <cell r="AS101" t="str">
            <v>Y</v>
          </cell>
          <cell r="AW101" t="str">
            <v>5 x 30</v>
          </cell>
          <cell r="AZ101" t="str">
            <v>Y</v>
          </cell>
          <cell r="BF101" t="str">
            <v>Residential</v>
          </cell>
          <cell r="BH101" t="str">
            <v>Y</v>
          </cell>
          <cell r="BJ101">
            <v>2</v>
          </cell>
          <cell r="BO101"/>
        </row>
        <row r="102">
          <cell r="D102">
            <v>7026</v>
          </cell>
          <cell r="W102" t="str">
            <v>X</v>
          </cell>
          <cell r="AG102" t="str">
            <v>Y</v>
          </cell>
          <cell r="AH102" t="str">
            <v>Partial - Tree</v>
          </cell>
          <cell r="AS102" t="str">
            <v>Y</v>
          </cell>
          <cell r="AW102" t="str">
            <v>4.5 cont</v>
          </cell>
          <cell r="AZ102" t="str">
            <v>Y</v>
          </cell>
          <cell r="BF102" t="str">
            <v>Farmers Insurance, Mc Bean Park</v>
          </cell>
          <cell r="BH102" t="str">
            <v>Y</v>
          </cell>
          <cell r="BJ102" t="str">
            <v>X</v>
          </cell>
          <cell r="BO102"/>
        </row>
        <row r="103">
          <cell r="D103">
            <v>7027</v>
          </cell>
          <cell r="W103" t="str">
            <v>X</v>
          </cell>
          <cell r="AG103" t="str">
            <v>N</v>
          </cell>
          <cell r="AH103" t="str">
            <v xml:space="preserve"> - </v>
          </cell>
          <cell r="AS103" t="str">
            <v>N</v>
          </cell>
          <cell r="AW103" t="str">
            <v>4.5 cont</v>
          </cell>
          <cell r="AZ103" t="str">
            <v>Y</v>
          </cell>
          <cell r="BF103" t="str">
            <v>US Bank</v>
          </cell>
          <cell r="BH103" t="str">
            <v>N</v>
          </cell>
          <cell r="BJ103" t="str">
            <v>X</v>
          </cell>
          <cell r="BO103"/>
        </row>
        <row r="104">
          <cell r="D104">
            <v>7028</v>
          </cell>
          <cell r="W104" t="str">
            <v>X</v>
          </cell>
          <cell r="AG104" t="str">
            <v>N</v>
          </cell>
          <cell r="AH104" t="str">
            <v xml:space="preserve"> - </v>
          </cell>
          <cell r="AS104" t="str">
            <v>Y</v>
          </cell>
          <cell r="AW104" t="str">
            <v>4 x 100</v>
          </cell>
          <cell r="AZ104" t="str">
            <v>Y</v>
          </cell>
          <cell r="BF104" t="str">
            <v>Walmart</v>
          </cell>
          <cell r="BH104" t="str">
            <v>Y - Nearby</v>
          </cell>
          <cell r="BJ104">
            <v>2</v>
          </cell>
          <cell r="BO104"/>
        </row>
        <row r="105">
          <cell r="D105">
            <v>7001</v>
          </cell>
          <cell r="W105" t="str">
            <v>X</v>
          </cell>
          <cell r="AG105" t="str">
            <v>Y</v>
          </cell>
          <cell r="AH105" t="str">
            <v>Shelter</v>
          </cell>
          <cell r="AS105" t="str">
            <v>Y</v>
          </cell>
          <cell r="AW105" t="str">
            <v>4 x cont</v>
          </cell>
          <cell r="AZ105" t="str">
            <v>Y</v>
          </cell>
          <cell r="BF105" t="str">
            <v>Walmart</v>
          </cell>
          <cell r="BH105" t="str">
            <v>Y</v>
          </cell>
          <cell r="BJ105">
            <v>2</v>
          </cell>
          <cell r="BO105"/>
        </row>
        <row r="106">
          <cell r="D106">
            <v>7006</v>
          </cell>
          <cell r="W106" t="str">
            <v>X</v>
          </cell>
          <cell r="AG106" t="str">
            <v>N</v>
          </cell>
          <cell r="AH106" t="str">
            <v xml:space="preserve"> - </v>
          </cell>
          <cell r="AS106" t="str">
            <v>Y</v>
          </cell>
          <cell r="AW106" t="str">
            <v>10 x cont</v>
          </cell>
          <cell r="AZ106" t="str">
            <v>Y</v>
          </cell>
          <cell r="BF106" t="str">
            <v>Residential, N/A</v>
          </cell>
          <cell r="BH106" t="str">
            <v>N</v>
          </cell>
          <cell r="BJ106">
            <v>2</v>
          </cell>
          <cell r="BO106"/>
        </row>
        <row r="107">
          <cell r="D107">
            <v>7007</v>
          </cell>
          <cell r="W107" t="str">
            <v>X</v>
          </cell>
          <cell r="AG107" t="str">
            <v>Y</v>
          </cell>
          <cell r="AH107" t="str">
            <v>Partial - Trees</v>
          </cell>
          <cell r="AS107" t="str">
            <v>Y</v>
          </cell>
          <cell r="AW107" t="str">
            <v>8 x cont</v>
          </cell>
          <cell r="AZ107" t="str">
            <v>Y</v>
          </cell>
          <cell r="BF107" t="str">
            <v>Residential</v>
          </cell>
          <cell r="BH107" t="str">
            <v>N</v>
          </cell>
          <cell r="BJ107">
            <v>2</v>
          </cell>
          <cell r="BO107"/>
        </row>
        <row r="108">
          <cell r="D108">
            <v>7008</v>
          </cell>
          <cell r="W108" t="str">
            <v>X</v>
          </cell>
          <cell r="AG108" t="str">
            <v>Y</v>
          </cell>
          <cell r="AH108" t="str">
            <v>Partial - Trees</v>
          </cell>
          <cell r="AS108" t="str">
            <v>Y</v>
          </cell>
          <cell r="AW108" t="str">
            <v>8 x cont</v>
          </cell>
          <cell r="AZ108" t="str">
            <v>Y</v>
          </cell>
          <cell r="BF108" t="str">
            <v>Residential</v>
          </cell>
          <cell r="BH108" t="str">
            <v>Y - Nearby Light</v>
          </cell>
          <cell r="BJ108">
            <v>2</v>
          </cell>
          <cell r="BO108"/>
        </row>
        <row r="109">
          <cell r="D109">
            <v>6006</v>
          </cell>
          <cell r="W109" t="str">
            <v>X</v>
          </cell>
          <cell r="AG109" t="str">
            <v>Y</v>
          </cell>
          <cell r="AH109" t="str">
            <v>Shelter</v>
          </cell>
          <cell r="AS109" t="str">
            <v>Y</v>
          </cell>
          <cell r="AW109" t="str">
            <v>10 - 12 cont</v>
          </cell>
          <cell r="AZ109" t="str">
            <v>Y</v>
          </cell>
          <cell r="BF109" t="str">
            <v>Holiday Inn Conference Center</v>
          </cell>
          <cell r="BH109" t="str">
            <v>Y - Nearby at light</v>
          </cell>
          <cell r="BJ109">
            <v>2</v>
          </cell>
          <cell r="BO109" t="str">
            <v>Plenty of room for wheelchair</v>
          </cell>
        </row>
        <row r="110">
          <cell r="D110">
            <v>6006</v>
          </cell>
          <cell r="W110" t="str">
            <v>X</v>
          </cell>
          <cell r="AG110" t="str">
            <v>Y</v>
          </cell>
          <cell r="AH110" t="str">
            <v>Shelter</v>
          </cell>
          <cell r="AS110" t="str">
            <v>Y</v>
          </cell>
          <cell r="AW110" t="str">
            <v>10 - 12 cont</v>
          </cell>
          <cell r="AZ110" t="str">
            <v>Y</v>
          </cell>
          <cell r="BF110" t="str">
            <v>Century Theaters</v>
          </cell>
          <cell r="BH110" t="str">
            <v>Y - At Light</v>
          </cell>
          <cell r="BJ110">
            <v>2</v>
          </cell>
          <cell r="BO110" t="str">
            <v>Plenty of room for wheelchair</v>
          </cell>
        </row>
        <row r="111">
          <cell r="D111">
            <v>6007</v>
          </cell>
          <cell r="W111" t="str">
            <v>X</v>
          </cell>
          <cell r="AG111" t="str">
            <v>Y</v>
          </cell>
          <cell r="AH111" t="str">
            <v>Buildings</v>
          </cell>
          <cell r="AS111" t="str">
            <v>Y</v>
          </cell>
          <cell r="AW111" t="str">
            <v>10 - 12 cont</v>
          </cell>
          <cell r="AZ111" t="str">
            <v>Y</v>
          </cell>
          <cell r="BF111" t="str">
            <v>Subway, 7/11</v>
          </cell>
          <cell r="BH111" t="str">
            <v>Y</v>
          </cell>
          <cell r="BJ111">
            <v>2</v>
          </cell>
          <cell r="BO111" t="str">
            <v>Plenty of room for wheelchair</v>
          </cell>
        </row>
        <row r="112">
          <cell r="D112">
            <v>6008</v>
          </cell>
          <cell r="W112" t="str">
            <v>X</v>
          </cell>
          <cell r="AG112" t="str">
            <v>Y</v>
          </cell>
          <cell r="AH112" t="str">
            <v>Buildings</v>
          </cell>
          <cell r="AS112" t="str">
            <v>Y</v>
          </cell>
          <cell r="AW112" t="str">
            <v>10 - 12 cont</v>
          </cell>
          <cell r="AZ112" t="str">
            <v>Y</v>
          </cell>
          <cell r="BF112" t="str">
            <v>Restaurant, Tony's Deli &amp; Market</v>
          </cell>
          <cell r="BH112" t="str">
            <v>Y - Nearby at light</v>
          </cell>
          <cell r="BJ112">
            <v>2</v>
          </cell>
          <cell r="BO112" t="str">
            <v>Plenty of room for wheelchair</v>
          </cell>
        </row>
        <row r="113">
          <cell r="D113">
            <v>6009</v>
          </cell>
          <cell r="W113" t="str">
            <v>X</v>
          </cell>
          <cell r="AG113" t="str">
            <v>Y</v>
          </cell>
          <cell r="AH113" t="str">
            <v xml:space="preserve"> - </v>
          </cell>
          <cell r="AS113" t="str">
            <v>Y</v>
          </cell>
          <cell r="AW113" t="str">
            <v>6 - 8 cont</v>
          </cell>
          <cell r="AZ113" t="str">
            <v>Y</v>
          </cell>
          <cell r="BF113" t="str">
            <v>Government Offices</v>
          </cell>
          <cell r="BH113" t="str">
            <v>Y - At Light</v>
          </cell>
          <cell r="BJ113">
            <v>2</v>
          </cell>
          <cell r="BO113" t="str">
            <v>Plenty of room for wheelchair</v>
          </cell>
        </row>
        <row r="114">
          <cell r="D114">
            <v>6010</v>
          </cell>
          <cell r="W114" t="str">
            <v>X</v>
          </cell>
          <cell r="AG114" t="str">
            <v>Y</v>
          </cell>
          <cell r="AH114" t="str">
            <v xml:space="preserve"> - </v>
          </cell>
          <cell r="AS114" t="str">
            <v>N</v>
          </cell>
          <cell r="AW114" t="str">
            <v>8 x cont</v>
          </cell>
          <cell r="AZ114" t="str">
            <v>Y</v>
          </cell>
          <cell r="BF114" t="str">
            <v>Park</v>
          </cell>
          <cell r="BH114" t="str">
            <v>Y</v>
          </cell>
          <cell r="BJ114">
            <v>2</v>
          </cell>
          <cell r="BO114" t="str">
            <v xml:space="preserve"> - </v>
          </cell>
        </row>
        <row r="115">
          <cell r="D115">
            <v>6011</v>
          </cell>
          <cell r="W115" t="str">
            <v>X</v>
          </cell>
          <cell r="AG115" t="str">
            <v>Y</v>
          </cell>
          <cell r="AH115" t="str">
            <v>Trees</v>
          </cell>
          <cell r="AS115" t="str">
            <v>Y</v>
          </cell>
          <cell r="AW115" t="str">
            <v>8 x 5 cont</v>
          </cell>
          <cell r="AZ115" t="str">
            <v>Y</v>
          </cell>
          <cell r="BF115" t="str">
            <v>Government Offices</v>
          </cell>
          <cell r="BH115" t="str">
            <v>Y</v>
          </cell>
          <cell r="BJ115" t="str">
            <v>X</v>
          </cell>
          <cell r="BO115" t="str">
            <v xml:space="preserve"> - </v>
          </cell>
        </row>
        <row r="116">
          <cell r="D116">
            <v>6012</v>
          </cell>
          <cell r="W116" t="str">
            <v>X</v>
          </cell>
          <cell r="AG116" t="str">
            <v>Y</v>
          </cell>
          <cell r="AH116" t="str">
            <v>Trees</v>
          </cell>
          <cell r="AS116" t="str">
            <v>Y</v>
          </cell>
          <cell r="AW116" t="str">
            <v>8 x cont</v>
          </cell>
          <cell r="AZ116" t="str">
            <v>Y</v>
          </cell>
          <cell r="BF116" t="str">
            <v>Government Offices, CA Energy Commission</v>
          </cell>
          <cell r="BH116" t="str">
            <v>Y</v>
          </cell>
          <cell r="BJ116" t="str">
            <v>X</v>
          </cell>
          <cell r="BO116" t="str">
            <v>GPS Location Wrong</v>
          </cell>
        </row>
        <row r="117">
          <cell r="D117">
            <v>6013</v>
          </cell>
          <cell r="W117" t="str">
            <v>X</v>
          </cell>
          <cell r="AG117" t="str">
            <v>Y</v>
          </cell>
          <cell r="AH117" t="str">
            <v>Trees</v>
          </cell>
          <cell r="AS117" t="str">
            <v>Y</v>
          </cell>
          <cell r="AW117" t="str">
            <v>6-8 x cont</v>
          </cell>
          <cell r="AZ117" t="str">
            <v>Y</v>
          </cell>
          <cell r="BF117" t="str">
            <v>Senior Living, Government Offices</v>
          </cell>
          <cell r="BH117" t="str">
            <v>Y</v>
          </cell>
          <cell r="BJ117" t="str">
            <v>X</v>
          </cell>
          <cell r="BO117" t="str">
            <v xml:space="preserve"> - </v>
          </cell>
        </row>
        <row r="118">
          <cell r="D118">
            <v>1006</v>
          </cell>
          <cell r="W118" t="str">
            <v>X</v>
          </cell>
          <cell r="AG118" t="str">
            <v>Y</v>
          </cell>
          <cell r="AH118" t="str">
            <v>Shelter</v>
          </cell>
          <cell r="AS118" t="str">
            <v>Y</v>
          </cell>
          <cell r="AW118" t="str">
            <v>15 x cont</v>
          </cell>
          <cell r="AZ118" t="str">
            <v>N</v>
          </cell>
          <cell r="BF118" t="str">
            <v>Light Rail, Commuter</v>
          </cell>
          <cell r="BH118" t="str">
            <v>N</v>
          </cell>
          <cell r="BJ118" t="str">
            <v>X</v>
          </cell>
          <cell r="BO118" t="str">
            <v>Major Construction, no ADA access to bathroom</v>
          </cell>
        </row>
        <row r="119">
          <cell r="D119">
            <v>1004</v>
          </cell>
          <cell r="W119" t="str">
            <v>X</v>
          </cell>
          <cell r="AG119" t="str">
            <v>Y</v>
          </cell>
          <cell r="AH119" t="str">
            <v>Shelter</v>
          </cell>
          <cell r="AS119" t="str">
            <v>Y</v>
          </cell>
          <cell r="AW119" t="str">
            <v>Bus waiting area</v>
          </cell>
          <cell r="AZ119" t="str">
            <v>Y</v>
          </cell>
          <cell r="BF119" t="str">
            <v>Commuter</v>
          </cell>
          <cell r="BH119" t="str">
            <v>N</v>
          </cell>
          <cell r="BJ119" t="str">
            <v>X on Auburn
2 on Orlando and Whyte</v>
          </cell>
          <cell r="BO119" t="str">
            <v xml:space="preserve"> - </v>
          </cell>
        </row>
        <row r="120">
          <cell r="D120">
            <v>1003</v>
          </cell>
          <cell r="W120" t="str">
            <v>X</v>
          </cell>
          <cell r="AG120" t="str">
            <v>Y</v>
          </cell>
          <cell r="AH120" t="str">
            <v>Trees</v>
          </cell>
          <cell r="AS120" t="str">
            <v>Y</v>
          </cell>
          <cell r="AW120" t="str">
            <v>15 x cont</v>
          </cell>
          <cell r="AZ120" t="str">
            <v>Y</v>
          </cell>
          <cell r="BF120" t="str">
            <v>Mall</v>
          </cell>
          <cell r="BH120" t="str">
            <v>N</v>
          </cell>
          <cell r="BJ120">
            <v>2</v>
          </cell>
          <cell r="BO120" t="str">
            <v xml:space="preserve"> - </v>
          </cell>
        </row>
        <row r="121">
          <cell r="D121">
            <v>6005</v>
          </cell>
          <cell r="W121" t="str">
            <v>X</v>
          </cell>
          <cell r="AG121" t="str">
            <v>Y</v>
          </cell>
          <cell r="AH121" t="str">
            <v>Shelter</v>
          </cell>
          <cell r="AS121" t="str">
            <v>Y</v>
          </cell>
          <cell r="AW121" t="str">
            <v>Island</v>
          </cell>
          <cell r="AZ121" t="str">
            <v>Y</v>
          </cell>
          <cell r="BF121" t="str">
            <v>Theme Park</v>
          </cell>
          <cell r="BH121" t="str">
            <v>N</v>
          </cell>
          <cell r="BJ121">
            <v>2</v>
          </cell>
          <cell r="BO121" t="str">
            <v xml:space="preserve"> - </v>
          </cell>
        </row>
        <row r="122">
          <cell r="D122">
            <v>53083</v>
          </cell>
          <cell r="W122" t="str">
            <v>X</v>
          </cell>
          <cell r="AG122" t="str">
            <v>Y</v>
          </cell>
          <cell r="AH122" t="str">
            <v>Shelter</v>
          </cell>
          <cell r="AS122" t="str">
            <v>Y</v>
          </cell>
          <cell r="AW122" t="str">
            <v>5 x cont</v>
          </cell>
          <cell r="AZ122" t="str">
            <v>Y</v>
          </cell>
          <cell r="BF122" t="str">
            <v>Kaiser Permanente</v>
          </cell>
          <cell r="BH122" t="str">
            <v>Y - At Light</v>
          </cell>
          <cell r="BJ122" t="str">
            <v>X</v>
          </cell>
          <cell r="BO122" t="str">
            <v xml:space="preserve"> - </v>
          </cell>
        </row>
        <row r="123">
          <cell r="D123">
            <v>53158</v>
          </cell>
          <cell r="W123" t="str">
            <v>X - Map w/Link to Schedule</v>
          </cell>
          <cell r="AG123" t="str">
            <v>Y</v>
          </cell>
          <cell r="AH123" t="str">
            <v>Shelter</v>
          </cell>
          <cell r="AS123" t="str">
            <v>Y</v>
          </cell>
          <cell r="AW123" t="str">
            <v>4.5 x cont</v>
          </cell>
          <cell r="AZ123" t="str">
            <v>Y</v>
          </cell>
          <cell r="BF123" t="str">
            <v>Safeway</v>
          </cell>
          <cell r="BH123" t="str">
            <v>Y - At Light</v>
          </cell>
          <cell r="BJ123" t="str">
            <v>X</v>
          </cell>
          <cell r="BO123" t="str">
            <v xml:space="preserve"> - </v>
          </cell>
        </row>
        <row r="124">
          <cell r="D124">
            <v>53079</v>
          </cell>
          <cell r="W124" t="str">
            <v>X</v>
          </cell>
          <cell r="AG124" t="str">
            <v>Y</v>
          </cell>
          <cell r="AH124" t="str">
            <v>Shelter</v>
          </cell>
          <cell r="AS124" t="str">
            <v>Y</v>
          </cell>
          <cell r="AW124" t="str">
            <v>4.5 x cont</v>
          </cell>
          <cell r="AZ124" t="str">
            <v>Y</v>
          </cell>
          <cell r="BF124" t="str">
            <v>Carbon Health</v>
          </cell>
          <cell r="BH124" t="str">
            <v>N</v>
          </cell>
          <cell r="BJ124" t="str">
            <v>X</v>
          </cell>
          <cell r="BO124" t="str">
            <v xml:space="preserve"> - </v>
          </cell>
        </row>
        <row r="125">
          <cell r="D125">
            <v>53316</v>
          </cell>
          <cell r="W125" t="str">
            <v>X</v>
          </cell>
          <cell r="AG125" t="str">
            <v>Y</v>
          </cell>
          <cell r="AH125" t="str">
            <v>Shelter</v>
          </cell>
          <cell r="AS125" t="str">
            <v>Y</v>
          </cell>
          <cell r="AW125" t="str">
            <v>4.5 x cont</v>
          </cell>
          <cell r="AZ125" t="str">
            <v>Y</v>
          </cell>
          <cell r="BF125" t="str">
            <v>Granite Wellness Center, U-Haul</v>
          </cell>
          <cell r="BH125" t="str">
            <v>Y - At Light</v>
          </cell>
          <cell r="BJ125" t="str">
            <v>X</v>
          </cell>
          <cell r="BO125" t="str">
            <v xml:space="preserve"> - </v>
          </cell>
        </row>
        <row r="126">
          <cell r="D126">
            <v>53078</v>
          </cell>
          <cell r="W126" t="str">
            <v>X</v>
          </cell>
          <cell r="AG126" t="str">
            <v>Y</v>
          </cell>
          <cell r="AH126" t="str">
            <v>Shelter</v>
          </cell>
          <cell r="AS126" t="str">
            <v>Y</v>
          </cell>
          <cell r="AW126" t="str">
            <v>4.5 x cont</v>
          </cell>
          <cell r="AZ126" t="str">
            <v>Y</v>
          </cell>
          <cell r="BF126" t="str">
            <v>Roseville Health and Wellness Center, Apartments</v>
          </cell>
          <cell r="BH126" t="str">
            <v>N</v>
          </cell>
          <cell r="BJ126" t="str">
            <v>X</v>
          </cell>
          <cell r="BO126" t="str">
            <v>No Pullout, heavy traffic</v>
          </cell>
        </row>
        <row r="127">
          <cell r="D127">
            <v>53080</v>
          </cell>
          <cell r="W127" t="str">
            <v>X</v>
          </cell>
          <cell r="AG127" t="str">
            <v>Y</v>
          </cell>
          <cell r="AH127" t="str">
            <v>Partial - Trees</v>
          </cell>
          <cell r="AS127" t="str">
            <v>Y</v>
          </cell>
          <cell r="AW127" t="str">
            <v>5.5 x cont</v>
          </cell>
          <cell r="AZ127" t="str">
            <v>Y</v>
          </cell>
          <cell r="BH127" t="str">
            <v>N</v>
          </cell>
          <cell r="BJ127" t="str">
            <v>X</v>
          </cell>
          <cell r="BO127" t="str">
            <v>No Crosswalk</v>
          </cell>
        </row>
        <row r="128">
          <cell r="D128">
            <v>53081</v>
          </cell>
          <cell r="W128" t="str">
            <v>X</v>
          </cell>
          <cell r="AG128" t="str">
            <v>Y</v>
          </cell>
          <cell r="AH128" t="str">
            <v>Shelter</v>
          </cell>
          <cell r="AS128" t="str">
            <v>Y</v>
          </cell>
          <cell r="AW128" t="str">
            <v>5.5 x cont</v>
          </cell>
          <cell r="AZ128" t="str">
            <v>Y</v>
          </cell>
          <cell r="BF128"/>
          <cell r="BH128" t="str">
            <v>Y - At Light</v>
          </cell>
          <cell r="BJ128" t="str">
            <v>X</v>
          </cell>
          <cell r="BO128" t="str">
            <v xml:space="preserve"> - </v>
          </cell>
        </row>
        <row r="129">
          <cell r="D129">
            <v>53082</v>
          </cell>
          <cell r="W129" t="str">
            <v>X</v>
          </cell>
          <cell r="AG129" t="str">
            <v>Y</v>
          </cell>
          <cell r="AH129" t="str">
            <v>Partial - Trees</v>
          </cell>
          <cell r="AS129" t="str">
            <v>Y</v>
          </cell>
          <cell r="AW129" t="str">
            <v>5.5 x cont</v>
          </cell>
          <cell r="AZ129" t="str">
            <v>Y</v>
          </cell>
          <cell r="BF129" t="str">
            <v>Placer County Health and Human Services</v>
          </cell>
          <cell r="BH129" t="str">
            <v>N</v>
          </cell>
          <cell r="BJ129" t="str">
            <v>X</v>
          </cell>
          <cell r="BO129" t="str">
            <v xml:space="preserve">Unsafe - Bad Sight Vision, Stands out in my mind as the single worst stop we looked at. </v>
          </cell>
        </row>
        <row r="130">
          <cell r="D130">
            <v>53001</v>
          </cell>
          <cell r="W130" t="str">
            <v>X</v>
          </cell>
          <cell r="AG130" t="str">
            <v>N</v>
          </cell>
          <cell r="AH130" t="str">
            <v xml:space="preserve"> - </v>
          </cell>
          <cell r="AS130" t="str">
            <v>Y</v>
          </cell>
          <cell r="AW130" t="str">
            <v>5.5 x cont</v>
          </cell>
          <cell r="AZ130" t="str">
            <v>Y</v>
          </cell>
          <cell r="BF130" t="str">
            <v>Laundromat - opposite side</v>
          </cell>
          <cell r="BH130" t="str">
            <v>Y - At Light Behind</v>
          </cell>
          <cell r="BJ130">
            <v>2</v>
          </cell>
          <cell r="BO130" t="str">
            <v>Pullout currently blocked by cones, electronic sign</v>
          </cell>
        </row>
        <row r="131">
          <cell r="D131">
            <v>53317</v>
          </cell>
          <cell r="W131" t="str">
            <v>X</v>
          </cell>
          <cell r="AG131" t="str">
            <v>Y</v>
          </cell>
          <cell r="AH131" t="str">
            <v>Partial - Trees</v>
          </cell>
          <cell r="AS131" t="str">
            <v>Y</v>
          </cell>
          <cell r="AW131" t="str">
            <v>5.5 x cont</v>
          </cell>
          <cell r="AZ131" t="str">
            <v>Y</v>
          </cell>
          <cell r="BF131" t="str">
            <v>Residential</v>
          </cell>
          <cell r="BH131" t="str">
            <v>Y</v>
          </cell>
          <cell r="BJ131">
            <v>2</v>
          </cell>
          <cell r="BO131" t="str">
            <v xml:space="preserve"> - </v>
          </cell>
        </row>
        <row r="132">
          <cell r="D132">
            <v>53199</v>
          </cell>
          <cell r="W132" t="str">
            <v>X - Map w/Link to Schedule</v>
          </cell>
          <cell r="AG132" t="str">
            <v>B/C</v>
          </cell>
          <cell r="AH132" t="str">
            <v xml:space="preserve"> Shelter</v>
          </cell>
          <cell r="AS132" t="str">
            <v>Y</v>
          </cell>
          <cell r="AW132" t="str">
            <v>5.5 x cont</v>
          </cell>
          <cell r="AZ132" t="str">
            <v>N</v>
          </cell>
          <cell r="BF132" t="str">
            <v>N/A</v>
          </cell>
          <cell r="BH132" t="str">
            <v>N</v>
          </cell>
          <cell r="BJ132">
            <v>2</v>
          </cell>
          <cell r="BO132" t="str">
            <v xml:space="preserve"> - </v>
          </cell>
        </row>
        <row r="133">
          <cell r="D133">
            <v>53003</v>
          </cell>
          <cell r="W133" t="str">
            <v>X</v>
          </cell>
          <cell r="AG133" t="str">
            <v>N</v>
          </cell>
          <cell r="AH133" t="str">
            <v xml:space="preserve"> - </v>
          </cell>
          <cell r="AS133" t="str">
            <v>Y</v>
          </cell>
          <cell r="AW133" t="str">
            <v>5.5 x cont</v>
          </cell>
          <cell r="AZ133" t="str">
            <v>N</v>
          </cell>
          <cell r="BF133" t="str">
            <v>Residential across road, church - same side</v>
          </cell>
          <cell r="BH133" t="str">
            <v>Y - At Light</v>
          </cell>
          <cell r="BJ133">
            <v>2</v>
          </cell>
          <cell r="BO133" t="str">
            <v xml:space="preserve"> - </v>
          </cell>
        </row>
        <row r="134">
          <cell r="D134">
            <v>53084</v>
          </cell>
          <cell r="W134" t="str">
            <v>X - Map w/Link to Schedule</v>
          </cell>
          <cell r="AG134" t="str">
            <v>Y</v>
          </cell>
          <cell r="AH134" t="str">
            <v>Shelter</v>
          </cell>
          <cell r="AS134" t="str">
            <v>Y</v>
          </cell>
          <cell r="AW134" t="str">
            <v>5.5 x cont</v>
          </cell>
          <cell r="AZ134" t="str">
            <v>Y</v>
          </cell>
          <cell r="BF134" t="str">
            <v>Collision repair, gas station</v>
          </cell>
          <cell r="BH134" t="str">
            <v>N</v>
          </cell>
          <cell r="BJ134" t="str">
            <v>X</v>
          </cell>
          <cell r="BO134" t="str">
            <v xml:space="preserve"> - </v>
          </cell>
        </row>
        <row r="135">
          <cell r="D135">
            <v>53085</v>
          </cell>
          <cell r="W135" t="str">
            <v>X</v>
          </cell>
          <cell r="AG135" t="str">
            <v>Y</v>
          </cell>
          <cell r="AH135" t="str">
            <v>Trees</v>
          </cell>
          <cell r="AS135" t="str">
            <v>Y</v>
          </cell>
          <cell r="AW135" t="str">
            <v>5 x cont</v>
          </cell>
          <cell r="AZ135" t="str">
            <v>Y</v>
          </cell>
          <cell r="BF135" t="str">
            <v>Roller Skating Rink</v>
          </cell>
          <cell r="BH135" t="str">
            <v>N</v>
          </cell>
          <cell r="BJ135" t="str">
            <v>X</v>
          </cell>
          <cell r="BO135" t="str">
            <v>No Sign or Indication of a Bus Stop</v>
          </cell>
        </row>
        <row r="136">
          <cell r="D136">
            <v>53283</v>
          </cell>
          <cell r="W136" t="str">
            <v>X</v>
          </cell>
          <cell r="AG136" t="str">
            <v>Y</v>
          </cell>
          <cell r="AH136" t="str">
            <v>Shelter - Unwalled</v>
          </cell>
          <cell r="AS136" t="str">
            <v>Y</v>
          </cell>
          <cell r="AW136" t="str">
            <v>7 x cont | 3'4" in front of shelter</v>
          </cell>
          <cell r="AZ136" t="str">
            <v>Y</v>
          </cell>
          <cell r="BF136" t="str">
            <v>Residential, Car Dealership</v>
          </cell>
          <cell r="BH136" t="str">
            <v>Y</v>
          </cell>
          <cell r="BJ136" t="str">
            <v>X</v>
          </cell>
          <cell r="BO136" t="str">
            <v xml:space="preserve"> - </v>
          </cell>
        </row>
        <row r="137">
          <cell r="D137">
            <v>53282</v>
          </cell>
          <cell r="W137" t="str">
            <v>X</v>
          </cell>
          <cell r="AG137" t="str">
            <v>Y</v>
          </cell>
          <cell r="AH137" t="str">
            <v>Shelter - Unwalled</v>
          </cell>
          <cell r="AS137" t="str">
            <v>Y</v>
          </cell>
          <cell r="AW137" t="str">
            <v>7 x cont | 3'4" in front of shelter</v>
          </cell>
          <cell r="AZ137" t="str">
            <v>Y</v>
          </cell>
          <cell r="BF137" t="str">
            <v>Residential, Car Dealership</v>
          </cell>
          <cell r="BH137" t="str">
            <v>Y</v>
          </cell>
          <cell r="BJ137" t="str">
            <v>X</v>
          </cell>
          <cell r="BO137" t="str">
            <v xml:space="preserve"> - </v>
          </cell>
        </row>
        <row r="138">
          <cell r="D138">
            <v>53104</v>
          </cell>
          <cell r="W138" t="str">
            <v>X</v>
          </cell>
          <cell r="AG138" t="str">
            <v>Y</v>
          </cell>
          <cell r="AH138" t="str">
            <v>Shelter - Unwalled</v>
          </cell>
          <cell r="AS138" t="str">
            <v>Y</v>
          </cell>
          <cell r="AW138" t="str">
            <v>7 x cont | 3'6" in front of shelter</v>
          </cell>
          <cell r="AZ138" t="str">
            <v>Y</v>
          </cell>
          <cell r="BF138" t="str">
            <v>Car Dealership</v>
          </cell>
          <cell r="BH138" t="str">
            <v>Y</v>
          </cell>
          <cell r="BJ138" t="str">
            <v>X</v>
          </cell>
          <cell r="BO138" t="str">
            <v xml:space="preserve"> - </v>
          </cell>
        </row>
        <row r="139">
          <cell r="D139">
            <v>53105</v>
          </cell>
          <cell r="W139" t="str">
            <v>X</v>
          </cell>
          <cell r="AG139" t="str">
            <v>N</v>
          </cell>
          <cell r="AH139" t="str">
            <v xml:space="preserve"> - </v>
          </cell>
          <cell r="AS139" t="str">
            <v>Y</v>
          </cell>
          <cell r="AW139" t="str">
            <v>4.5 cont</v>
          </cell>
          <cell r="AZ139" t="str">
            <v>Y</v>
          </cell>
          <cell r="BF139" t="str">
            <v xml:space="preserve"> - </v>
          </cell>
          <cell r="BH139" t="str">
            <v>Y</v>
          </cell>
          <cell r="BJ139" t="str">
            <v>X</v>
          </cell>
          <cell r="BO139" t="str">
            <v xml:space="preserve"> - </v>
          </cell>
        </row>
        <row r="140">
          <cell r="D140">
            <v>53153</v>
          </cell>
          <cell r="W140" t="str">
            <v>X</v>
          </cell>
          <cell r="AG140" t="str">
            <v>Y</v>
          </cell>
          <cell r="AH140" t="str">
            <v>Shelter</v>
          </cell>
          <cell r="AS140" t="str">
            <v>Y</v>
          </cell>
          <cell r="AW140" t="str">
            <v>5 x cont</v>
          </cell>
          <cell r="AZ140" t="str">
            <v>Y</v>
          </cell>
          <cell r="BF140" t="str">
            <v>Vinyard Pt, Residential</v>
          </cell>
          <cell r="BH140" t="str">
            <v>N</v>
          </cell>
          <cell r="BJ140">
            <v>2</v>
          </cell>
          <cell r="BO140" t="str">
            <v xml:space="preserve"> - </v>
          </cell>
        </row>
        <row r="141">
          <cell r="D141">
            <v>53336</v>
          </cell>
          <cell r="W141" t="str">
            <v>X</v>
          </cell>
          <cell r="AG141" t="str">
            <v>Y</v>
          </cell>
          <cell r="AH141" t="str">
            <v>Shelter</v>
          </cell>
          <cell r="AS141" t="str">
            <v>Y</v>
          </cell>
          <cell r="AW141" t="str">
            <v>8 x cont</v>
          </cell>
          <cell r="AZ141" t="str">
            <v>Y</v>
          </cell>
          <cell r="BF141" t="str">
            <v>Residential Shopping</v>
          </cell>
          <cell r="BH141" t="str">
            <v>Y - At Light</v>
          </cell>
          <cell r="BJ141">
            <v>2</v>
          </cell>
          <cell r="BO141" t="str">
            <v>Best at stop (?)</v>
          </cell>
        </row>
        <row r="142">
          <cell r="D142">
            <v>53006</v>
          </cell>
          <cell r="W142" t="str">
            <v>X</v>
          </cell>
          <cell r="AG142" t="str">
            <v>N</v>
          </cell>
          <cell r="AH142" t="str">
            <v xml:space="preserve"> - </v>
          </cell>
          <cell r="AS142" t="str">
            <v>Y</v>
          </cell>
          <cell r="AW142" t="str">
            <v>5 x cont</v>
          </cell>
          <cell r="AZ142" t="str">
            <v>Y</v>
          </cell>
          <cell r="BF142" t="str">
            <v>RX, Shopping</v>
          </cell>
          <cell r="BH142" t="str">
            <v>Y - At Light</v>
          </cell>
          <cell r="BJ142">
            <v>2</v>
          </cell>
          <cell r="BO142" t="str">
            <v>Missing from GTFS</v>
          </cell>
        </row>
        <row r="143">
          <cell r="D143">
            <v>53005</v>
          </cell>
          <cell r="W143" t="str">
            <v>X</v>
          </cell>
          <cell r="AG143" t="str">
            <v>N</v>
          </cell>
          <cell r="AH143" t="str">
            <v xml:space="preserve"> - </v>
          </cell>
          <cell r="AS143" t="str">
            <v>N</v>
          </cell>
          <cell r="AW143" t="str">
            <v>5 x 60</v>
          </cell>
          <cell r="AZ143" t="str">
            <v>Y</v>
          </cell>
          <cell r="BF143" t="str">
            <v>RX, Shopping</v>
          </cell>
          <cell r="BH143" t="str">
            <v>Y - At Light</v>
          </cell>
          <cell r="BJ143">
            <v>2</v>
          </cell>
        </row>
        <row r="144">
          <cell r="D144">
            <v>53004</v>
          </cell>
          <cell r="W144" t="str">
            <v>X</v>
          </cell>
          <cell r="AG144" t="str">
            <v>Y</v>
          </cell>
          <cell r="AH144" t="str">
            <v>Shelter</v>
          </cell>
          <cell r="AS144" t="str">
            <v>Y</v>
          </cell>
          <cell r="AW144" t="str">
            <v>8 x cont</v>
          </cell>
          <cell r="AZ144" t="str">
            <v>Y</v>
          </cell>
          <cell r="BF144" t="str">
            <v>Starbucks</v>
          </cell>
          <cell r="BH144" t="str">
            <v>Y - At Light</v>
          </cell>
          <cell r="BJ144">
            <v>2</v>
          </cell>
          <cell r="BO144" t="str">
            <v>Needs a trash can</v>
          </cell>
        </row>
        <row r="145">
          <cell r="D145">
            <v>53007</v>
          </cell>
          <cell r="W145" t="str">
            <v>X - Map w/Link to Schedule</v>
          </cell>
          <cell r="AG145" t="str">
            <v>Y</v>
          </cell>
          <cell r="AH145" t="str">
            <v>Shelter</v>
          </cell>
          <cell r="AS145" t="str">
            <v>Y</v>
          </cell>
          <cell r="AW145" t="str">
            <v>8 x cont</v>
          </cell>
          <cell r="AZ145" t="str">
            <v>Y</v>
          </cell>
          <cell r="BF145" t="str">
            <v>In Shape Family Fitness</v>
          </cell>
          <cell r="BH145" t="str">
            <v>Y - At Light</v>
          </cell>
          <cell r="BJ145">
            <v>2</v>
          </cell>
          <cell r="BO145" t="str">
            <v xml:space="preserve"> - </v>
          </cell>
        </row>
        <row r="146">
          <cell r="D146">
            <v>53009</v>
          </cell>
          <cell r="W146" t="str">
            <v>X</v>
          </cell>
          <cell r="AG146" t="str">
            <v>Y</v>
          </cell>
          <cell r="AH146" t="str">
            <v>Shelter</v>
          </cell>
          <cell r="AS146" t="str">
            <v>Y</v>
          </cell>
          <cell r="AW146" t="str">
            <v>8.5 x cont</v>
          </cell>
          <cell r="AZ146" t="str">
            <v>Y</v>
          </cell>
          <cell r="BF146" t="str">
            <v>Apartments</v>
          </cell>
          <cell r="BH146" t="str">
            <v>Y - At Light</v>
          </cell>
          <cell r="BJ146">
            <v>2</v>
          </cell>
          <cell r="BO146" t="str">
            <v xml:space="preserve"> - </v>
          </cell>
        </row>
        <row r="147">
          <cell r="D147">
            <v>53010</v>
          </cell>
          <cell r="W147" t="str">
            <v>X</v>
          </cell>
          <cell r="AG147" t="str">
            <v>Y</v>
          </cell>
          <cell r="AH147" t="str">
            <v>Shelter</v>
          </cell>
          <cell r="AS147" t="str">
            <v>Y</v>
          </cell>
          <cell r="AW147" t="str">
            <v>8.5 x cont</v>
          </cell>
          <cell r="AZ147" t="str">
            <v>Y</v>
          </cell>
          <cell r="BF147" t="str">
            <v>Goodwill, KFC</v>
          </cell>
          <cell r="BH147" t="str">
            <v>N</v>
          </cell>
          <cell r="BJ147">
            <v>2</v>
          </cell>
          <cell r="BO147" t="str">
            <v xml:space="preserve"> - </v>
          </cell>
        </row>
        <row r="148">
          <cell r="D148">
            <v>53335</v>
          </cell>
          <cell r="W148" t="str">
            <v>X</v>
          </cell>
          <cell r="AG148" t="str">
            <v>Y</v>
          </cell>
          <cell r="AH148" t="str">
            <v>Partial - Trees</v>
          </cell>
          <cell r="AS148" t="str">
            <v>Y</v>
          </cell>
          <cell r="AW148" t="str">
            <v>6.5 x cont</v>
          </cell>
          <cell r="AZ148" t="str">
            <v>Y</v>
          </cell>
          <cell r="BF148" t="str">
            <v>CVS Savemart</v>
          </cell>
          <cell r="BH148" t="str">
            <v>N</v>
          </cell>
          <cell r="BJ148">
            <v>2</v>
          </cell>
          <cell r="BO148" t="str">
            <v xml:space="preserve"> - </v>
          </cell>
        </row>
        <row r="149">
          <cell r="D149">
            <v>53326</v>
          </cell>
          <cell r="W149" t="str">
            <v>X</v>
          </cell>
          <cell r="AG149" t="str">
            <v>Y</v>
          </cell>
          <cell r="AH149" t="str">
            <v>Trees</v>
          </cell>
          <cell r="AS149" t="str">
            <v>Y</v>
          </cell>
          <cell r="AW149" t="str">
            <v>8.5 x cont</v>
          </cell>
          <cell r="AZ149" t="str">
            <v>Y</v>
          </cell>
          <cell r="BF149" t="str">
            <v>Residential, Park</v>
          </cell>
          <cell r="BH149" t="str">
            <v>Y - At Light</v>
          </cell>
          <cell r="BJ149">
            <v>2</v>
          </cell>
          <cell r="BO149" t="str">
            <v xml:space="preserve"> - </v>
          </cell>
        </row>
        <row r="150">
          <cell r="D150">
            <v>53154</v>
          </cell>
          <cell r="W150" t="str">
            <v>X</v>
          </cell>
          <cell r="AG150" t="str">
            <v>Y</v>
          </cell>
          <cell r="AH150" t="str">
            <v>Partial - Trees</v>
          </cell>
          <cell r="AS150" t="str">
            <v>Y</v>
          </cell>
          <cell r="AW150" t="str">
            <v>8.5 x cont</v>
          </cell>
          <cell r="AZ150" t="str">
            <v>Y</v>
          </cell>
          <cell r="BF150" t="str">
            <v>Residential, Park</v>
          </cell>
          <cell r="BH150" t="str">
            <v>Y - At Light</v>
          </cell>
          <cell r="BJ150">
            <v>2</v>
          </cell>
          <cell r="BO150" t="str">
            <v xml:space="preserve"> - </v>
          </cell>
        </row>
        <row r="151">
          <cell r="D151">
            <v>53023</v>
          </cell>
          <cell r="W151" t="str">
            <v>X</v>
          </cell>
          <cell r="AG151" t="str">
            <v>Y</v>
          </cell>
          <cell r="AH151" t="str">
            <v>Partial - Trees</v>
          </cell>
          <cell r="AS151" t="str">
            <v>Y</v>
          </cell>
          <cell r="AW151" t="str">
            <v>8.5 x cont</v>
          </cell>
          <cell r="AZ151" t="str">
            <v>Y</v>
          </cell>
          <cell r="BF151" t="str">
            <v>Residential</v>
          </cell>
          <cell r="BH151" t="str">
            <v>Y - At Light</v>
          </cell>
          <cell r="BJ151">
            <v>2</v>
          </cell>
          <cell r="BO151" t="str">
            <v xml:space="preserve"> - </v>
          </cell>
        </row>
        <row r="152">
          <cell r="D152">
            <v>53327</v>
          </cell>
          <cell r="W152" t="str">
            <v>X</v>
          </cell>
          <cell r="AG152" t="str">
            <v>Y</v>
          </cell>
          <cell r="AH152" t="str">
            <v xml:space="preserve">Partial </v>
          </cell>
          <cell r="AS152" t="str">
            <v>Y</v>
          </cell>
          <cell r="AW152" t="str">
            <v>8.5 x cont</v>
          </cell>
          <cell r="AZ152" t="str">
            <v>Y</v>
          </cell>
          <cell r="BF152" t="str">
            <v>Residential</v>
          </cell>
          <cell r="BH152" t="str">
            <v>Y - At Light</v>
          </cell>
          <cell r="BJ152">
            <v>2</v>
          </cell>
          <cell r="BO152" t="str">
            <v xml:space="preserve"> - </v>
          </cell>
        </row>
        <row r="153">
          <cell r="D153">
            <v>53029</v>
          </cell>
          <cell r="W153" t="str">
            <v>X</v>
          </cell>
          <cell r="AG153" t="str">
            <v>Y</v>
          </cell>
          <cell r="AH153" t="str">
            <v xml:space="preserve">Shelter </v>
          </cell>
          <cell r="AS153" t="str">
            <v>Y</v>
          </cell>
          <cell r="AW153" t="str">
            <v>8.5 x cont</v>
          </cell>
          <cell r="AZ153" t="str">
            <v>Y</v>
          </cell>
          <cell r="BF153" t="str">
            <v>Residential</v>
          </cell>
          <cell r="BH153" t="str">
            <v>Y - At Light</v>
          </cell>
          <cell r="BJ153">
            <v>2</v>
          </cell>
          <cell r="BO153" t="str">
            <v xml:space="preserve"> - </v>
          </cell>
        </row>
        <row r="154">
          <cell r="D154">
            <v>53331</v>
          </cell>
          <cell r="W154" t="str">
            <v>X</v>
          </cell>
          <cell r="AG154" t="str">
            <v>N</v>
          </cell>
          <cell r="AH154" t="str">
            <v xml:space="preserve"> - </v>
          </cell>
          <cell r="AS154" t="str">
            <v>Y</v>
          </cell>
          <cell r="AW154" t="str">
            <v>10.5 x cont</v>
          </cell>
          <cell r="AZ154" t="str">
            <v>Y</v>
          </cell>
          <cell r="BF154" t="str">
            <v>Aquatic Center</v>
          </cell>
          <cell r="BH154" t="str">
            <v>Y - At Light</v>
          </cell>
          <cell r="BJ154">
            <v>2</v>
          </cell>
          <cell r="BO154" t="str">
            <v xml:space="preserve"> - </v>
          </cell>
        </row>
        <row r="155">
          <cell r="D155">
            <v>53024</v>
          </cell>
          <cell r="W155" t="str">
            <v>X - Map w/Link to Schedule</v>
          </cell>
          <cell r="AG155" t="str">
            <v>Y</v>
          </cell>
          <cell r="AH155" t="str">
            <v>Shelter</v>
          </cell>
          <cell r="AS155" t="str">
            <v>Y</v>
          </cell>
          <cell r="AW155" t="str">
            <v>8.5 x cont</v>
          </cell>
          <cell r="AZ155" t="str">
            <v>Y</v>
          </cell>
          <cell r="BF155" t="str">
            <v>Raleys, Goodwill</v>
          </cell>
          <cell r="BH155" t="str">
            <v>Y - At Light</v>
          </cell>
          <cell r="BJ155">
            <v>2</v>
          </cell>
          <cell r="BO155" t="str">
            <v xml:space="preserve"> - </v>
          </cell>
        </row>
        <row r="156">
          <cell r="D156">
            <v>53025</v>
          </cell>
          <cell r="W156" t="str">
            <v>X</v>
          </cell>
          <cell r="AG156" t="str">
            <v>Y</v>
          </cell>
          <cell r="AH156" t="str">
            <v>Partial - Trees</v>
          </cell>
          <cell r="AS156" t="str">
            <v>Y</v>
          </cell>
          <cell r="AW156" t="str">
            <v>8.5 x cont</v>
          </cell>
          <cell r="AZ156" t="str">
            <v>Y</v>
          </cell>
          <cell r="BF156" t="str">
            <v>Apartments</v>
          </cell>
          <cell r="BH156" t="str">
            <v>Y - At Light</v>
          </cell>
          <cell r="BJ156">
            <v>2</v>
          </cell>
          <cell r="BO156" t="str">
            <v xml:space="preserve"> - </v>
          </cell>
        </row>
        <row r="157">
          <cell r="D157">
            <v>53300</v>
          </cell>
          <cell r="W157" t="str">
            <v>X</v>
          </cell>
          <cell r="AG157" t="str">
            <v>Y</v>
          </cell>
          <cell r="AH157" t="str">
            <v>Partial - Trees</v>
          </cell>
          <cell r="AS157" t="str">
            <v>Y</v>
          </cell>
          <cell r="AW157" t="str">
            <v>8.5 x cont</v>
          </cell>
          <cell r="AZ157" t="str">
            <v>Y</v>
          </cell>
          <cell r="BF157" t="str">
            <v>Residential</v>
          </cell>
          <cell r="BH157" t="str">
            <v>Y - At Kennerleigh</v>
          </cell>
          <cell r="BJ157">
            <v>2</v>
          </cell>
          <cell r="BO157" t="str">
            <v xml:space="preserve"> - </v>
          </cell>
        </row>
        <row r="158">
          <cell r="D158">
            <v>53340</v>
          </cell>
          <cell r="W158" t="str">
            <v>X</v>
          </cell>
          <cell r="AG158" t="str">
            <v>N</v>
          </cell>
          <cell r="AH158" t="str">
            <v xml:space="preserve"> - </v>
          </cell>
          <cell r="AS158" t="str">
            <v>Y</v>
          </cell>
          <cell r="AW158" t="str">
            <v>8.5 x cont</v>
          </cell>
          <cell r="AZ158" t="str">
            <v>Y</v>
          </cell>
          <cell r="BF158" t="str">
            <v>Park, Assisted Living</v>
          </cell>
          <cell r="BH158" t="str">
            <v>N</v>
          </cell>
          <cell r="BJ158">
            <v>2</v>
          </cell>
          <cell r="BO158" t="str">
            <v xml:space="preserve"> - </v>
          </cell>
        </row>
        <row r="159">
          <cell r="D159">
            <v>53301</v>
          </cell>
          <cell r="W159" t="str">
            <v>X</v>
          </cell>
          <cell r="AG159" t="str">
            <v>N</v>
          </cell>
          <cell r="AH159" t="str">
            <v>Trees</v>
          </cell>
          <cell r="AS159" t="str">
            <v>Y</v>
          </cell>
          <cell r="AW159" t="str">
            <v>6 x cont</v>
          </cell>
          <cell r="AZ159" t="str">
            <v>Y</v>
          </cell>
          <cell r="BF159" t="str">
            <v>Residential</v>
          </cell>
          <cell r="BH159" t="str">
            <v>N</v>
          </cell>
          <cell r="BJ159" t="str">
            <v>X</v>
          </cell>
          <cell r="BO159" t="str">
            <v xml:space="preserve"> - </v>
          </cell>
        </row>
        <row r="160">
          <cell r="D160">
            <v>53302</v>
          </cell>
          <cell r="W160" t="str">
            <v>X</v>
          </cell>
          <cell r="AG160" t="str">
            <v>N</v>
          </cell>
          <cell r="AH160" t="str">
            <v>Trees</v>
          </cell>
          <cell r="AS160" t="str">
            <v>Y</v>
          </cell>
          <cell r="AW160" t="str">
            <v>8.5 x cont</v>
          </cell>
          <cell r="AZ160" t="str">
            <v>Y</v>
          </cell>
          <cell r="BF160" t="str">
            <v>Church &amp; Residential</v>
          </cell>
          <cell r="BH160" t="str">
            <v>N</v>
          </cell>
          <cell r="BJ160">
            <v>2</v>
          </cell>
          <cell r="BO160" t="str">
            <v xml:space="preserve"> - </v>
          </cell>
        </row>
        <row r="161">
          <cell r="D161">
            <v>53303</v>
          </cell>
          <cell r="W161" t="str">
            <v>X</v>
          </cell>
          <cell r="AG161" t="str">
            <v>N</v>
          </cell>
          <cell r="AH161" t="str">
            <v>Partial - Trees</v>
          </cell>
          <cell r="AS161" t="str">
            <v>Y</v>
          </cell>
          <cell r="AW161" t="str">
            <v>8.5 x cont</v>
          </cell>
          <cell r="AZ161" t="str">
            <v>Y</v>
          </cell>
          <cell r="BF161" t="str">
            <v>CVS, Dental Group</v>
          </cell>
          <cell r="BH161" t="str">
            <v>Y - At Light</v>
          </cell>
          <cell r="BJ161">
            <v>2</v>
          </cell>
          <cell r="BO161" t="str">
            <v xml:space="preserve"> - </v>
          </cell>
        </row>
        <row r="162">
          <cell r="D162">
            <v>53304</v>
          </cell>
          <cell r="W162" t="str">
            <v>X</v>
          </cell>
          <cell r="AG162" t="str">
            <v>N</v>
          </cell>
          <cell r="AH162" t="str">
            <v>Trees</v>
          </cell>
          <cell r="AS162" t="str">
            <v>Y</v>
          </cell>
          <cell r="AW162" t="str">
            <v>8 x cont</v>
          </cell>
          <cell r="AZ162" t="str">
            <v>Y</v>
          </cell>
          <cell r="BF162" t="str">
            <v>Senior Apartments</v>
          </cell>
          <cell r="BH162" t="str">
            <v>N</v>
          </cell>
          <cell r="BJ162">
            <v>2</v>
          </cell>
          <cell r="BO162" t="str">
            <v xml:space="preserve"> - </v>
          </cell>
        </row>
        <row r="163">
          <cell r="D163">
            <v>53324</v>
          </cell>
          <cell r="W163" t="str">
            <v>X</v>
          </cell>
          <cell r="AG163" t="str">
            <v>Y</v>
          </cell>
          <cell r="AH163" t="str">
            <v>Partial - Trees</v>
          </cell>
          <cell r="AS163" t="str">
            <v>Y</v>
          </cell>
          <cell r="AW163" t="str">
            <v>8.5 x cont</v>
          </cell>
          <cell r="AZ163" t="str">
            <v>Y</v>
          </cell>
          <cell r="BF163" t="str">
            <v>Mahony Park, Library</v>
          </cell>
          <cell r="BH163" t="str">
            <v>N</v>
          </cell>
          <cell r="BJ163">
            <v>2</v>
          </cell>
          <cell r="BO163" t="str">
            <v xml:space="preserve"> - </v>
          </cell>
        </row>
        <row r="164">
          <cell r="D164">
            <v>53183</v>
          </cell>
          <cell r="W164" t="str">
            <v>X</v>
          </cell>
          <cell r="AG164" t="str">
            <v>Y</v>
          </cell>
          <cell r="AH164" t="str">
            <v>Partial - Trees</v>
          </cell>
          <cell r="AS164" t="str">
            <v>Y</v>
          </cell>
          <cell r="AW164" t="str">
            <v>8.5 x cont</v>
          </cell>
          <cell r="AZ164" t="str">
            <v>Y</v>
          </cell>
          <cell r="BF164" t="str">
            <v>Residential</v>
          </cell>
          <cell r="BH164" t="str">
            <v>N</v>
          </cell>
          <cell r="BJ164">
            <v>2</v>
          </cell>
          <cell r="BO164" t="str">
            <v xml:space="preserve"> - </v>
          </cell>
        </row>
        <row r="165">
          <cell r="D165">
            <v>53334</v>
          </cell>
          <cell r="W165" t="str">
            <v>X</v>
          </cell>
          <cell r="AG165" t="str">
            <v>N</v>
          </cell>
          <cell r="AH165" t="str">
            <v xml:space="preserve"> - </v>
          </cell>
          <cell r="AS165" t="str">
            <v>Y</v>
          </cell>
          <cell r="AW165" t="str">
            <v>8.5 x cont</v>
          </cell>
          <cell r="AZ165" t="str">
            <v>Y</v>
          </cell>
          <cell r="BF165" t="str">
            <v>N/A</v>
          </cell>
          <cell r="BH165" t="str">
            <v>N</v>
          </cell>
          <cell r="BJ165">
            <v>2</v>
          </cell>
          <cell r="BO165" t="str">
            <v>Bad stop</v>
          </cell>
        </row>
        <row r="166">
          <cell r="D166">
            <v>53034</v>
          </cell>
          <cell r="W166" t="str">
            <v>X</v>
          </cell>
          <cell r="AG166" t="str">
            <v>N</v>
          </cell>
          <cell r="AH166" t="str">
            <v xml:space="preserve"> - </v>
          </cell>
          <cell r="AS166" t="str">
            <v>Y</v>
          </cell>
          <cell r="AW166" t="str">
            <v>8.5 x cont</v>
          </cell>
          <cell r="AZ166" t="str">
            <v>Y</v>
          </cell>
          <cell r="BF166" t="str">
            <v>Dentist / Woodcreek Plaza</v>
          </cell>
          <cell r="BH166" t="str">
            <v>N</v>
          </cell>
          <cell r="BJ166">
            <v>2</v>
          </cell>
          <cell r="BO166" t="str">
            <v>Bad stop</v>
          </cell>
        </row>
        <row r="167">
          <cell r="D167">
            <v>53184</v>
          </cell>
          <cell r="W167" t="str">
            <v>X</v>
          </cell>
          <cell r="AG167" t="str">
            <v>N</v>
          </cell>
          <cell r="AH167" t="str">
            <v xml:space="preserve"> - </v>
          </cell>
          <cell r="AS167" t="str">
            <v>Y</v>
          </cell>
          <cell r="AW167" t="str">
            <v>8.5 x cont</v>
          </cell>
          <cell r="AZ167" t="str">
            <v>Y</v>
          </cell>
          <cell r="BF167" t="str">
            <v>Starbucks, Shopping, Medical Office</v>
          </cell>
          <cell r="BH167" t="str">
            <v>N</v>
          </cell>
          <cell r="BJ167">
            <v>2</v>
          </cell>
          <cell r="BO167" t="str">
            <v xml:space="preserve"> - </v>
          </cell>
        </row>
        <row r="168">
          <cell r="D168">
            <v>53035</v>
          </cell>
          <cell r="W168" t="str">
            <v>X</v>
          </cell>
          <cell r="AG168" t="str">
            <v>N</v>
          </cell>
          <cell r="AH168" t="str">
            <v>Partial - Trees</v>
          </cell>
          <cell r="AS168" t="str">
            <v>Y</v>
          </cell>
          <cell r="AW168" t="str">
            <v>8.5 x cont</v>
          </cell>
          <cell r="AZ168" t="str">
            <v>Y</v>
          </cell>
          <cell r="BF168" t="str">
            <v>Residential</v>
          </cell>
          <cell r="BH168" t="str">
            <v>Y - At Light</v>
          </cell>
          <cell r="BJ168">
            <v>2</v>
          </cell>
          <cell r="BO168" t="str">
            <v xml:space="preserve"> - </v>
          </cell>
        </row>
        <row r="169">
          <cell r="D169">
            <v>53038</v>
          </cell>
          <cell r="W169" t="str">
            <v>X</v>
          </cell>
          <cell r="AG169" t="str">
            <v>N</v>
          </cell>
          <cell r="AH169" t="str">
            <v xml:space="preserve"> - </v>
          </cell>
          <cell r="AS169" t="str">
            <v>Y</v>
          </cell>
          <cell r="AW169" t="str">
            <v>8 x cont</v>
          </cell>
          <cell r="AZ169" t="str">
            <v>Y</v>
          </cell>
          <cell r="BF169" t="str">
            <v>Residential, Safeway</v>
          </cell>
          <cell r="BH169" t="str">
            <v>Y - At Light</v>
          </cell>
          <cell r="BJ169">
            <v>2</v>
          </cell>
          <cell r="BO169" t="str">
            <v xml:space="preserve"> - </v>
          </cell>
        </row>
        <row r="170">
          <cell r="D170">
            <v>53277</v>
          </cell>
          <cell r="W170" t="str">
            <v>X</v>
          </cell>
          <cell r="AG170" t="str">
            <v>Y</v>
          </cell>
          <cell r="AH170" t="str">
            <v>Shelter</v>
          </cell>
          <cell r="AS170" t="str">
            <v>Y</v>
          </cell>
          <cell r="AW170" t="str">
            <v>8.5 x cont</v>
          </cell>
          <cell r="AZ170" t="str">
            <v>Y</v>
          </cell>
          <cell r="BF170" t="str">
            <v>Nugget Market, Grocery, Shopping</v>
          </cell>
          <cell r="BH170" t="str">
            <v>Y - Light</v>
          </cell>
          <cell r="BJ170">
            <v>2</v>
          </cell>
          <cell r="BO170" t="str">
            <v xml:space="preserve"> Duplicate with new stop, this stop was on the Roseville Remove List but also a decribed as a new PCT stop Object ID PCT #171</v>
          </cell>
        </row>
        <row r="171">
          <cell r="D171">
            <v>53278</v>
          </cell>
          <cell r="W171" t="str">
            <v>X - Map</v>
          </cell>
          <cell r="AG171" t="str">
            <v>Y</v>
          </cell>
          <cell r="AH171" t="str">
            <v>Shelter</v>
          </cell>
          <cell r="AS171" t="str">
            <v>Y</v>
          </cell>
          <cell r="AW171" t="str">
            <v>6.5 x cont</v>
          </cell>
          <cell r="AZ171" t="str">
            <v>Y</v>
          </cell>
          <cell r="BF171" t="str">
            <v>Restaurants, Shopping</v>
          </cell>
          <cell r="BH171" t="str">
            <v>Y</v>
          </cell>
          <cell r="BJ171">
            <v>2</v>
          </cell>
          <cell r="BO171" t="str">
            <v xml:space="preserve"> Duplicate with new stop, this stop was on the Roseville Keep List but also a decribed as a new PCT stop PCT Object ID 172</v>
          </cell>
        </row>
        <row r="172">
          <cell r="D172">
            <v>53262</v>
          </cell>
          <cell r="W172" t="str">
            <v>X - Map with link to schedule</v>
          </cell>
          <cell r="AG172" t="str">
            <v>Y</v>
          </cell>
          <cell r="AH172" t="str">
            <v>Shelter</v>
          </cell>
          <cell r="AS172" t="str">
            <v xml:space="preserve">Y </v>
          </cell>
          <cell r="AW172" t="str">
            <v>8 x 5 cont</v>
          </cell>
          <cell r="AZ172" t="str">
            <v xml:space="preserve">Y </v>
          </cell>
          <cell r="BF172" t="str">
            <v>Whole Foods</v>
          </cell>
          <cell r="BH172" t="str">
            <v>X at light</v>
          </cell>
          <cell r="BJ172">
            <v>2</v>
          </cell>
          <cell r="BO172" t="str">
            <v xml:space="preserve"> - </v>
          </cell>
        </row>
        <row r="173">
          <cell r="D173">
            <v>53243</v>
          </cell>
          <cell r="W173" t="str">
            <v>X</v>
          </cell>
          <cell r="AG173" t="str">
            <v>Y</v>
          </cell>
          <cell r="AH173" t="str">
            <v xml:space="preserve">Trees </v>
          </cell>
          <cell r="AS173" t="str">
            <v>Y</v>
          </cell>
          <cell r="AW173" t="str">
            <v>8 x 5 cont</v>
          </cell>
          <cell r="AZ173" t="str">
            <v>Y</v>
          </cell>
          <cell r="BF173" t="str">
            <v>Food/Shopping</v>
          </cell>
          <cell r="BH173" t="str">
            <v>X-at light</v>
          </cell>
          <cell r="BJ173">
            <v>2</v>
          </cell>
          <cell r="BO173" t="str">
            <v xml:space="preserve"> - </v>
          </cell>
        </row>
        <row r="174">
          <cell r="D174">
            <v>53064</v>
          </cell>
          <cell r="W174" t="str">
            <v>X - Map with link to schedule</v>
          </cell>
          <cell r="AG174" t="str">
            <v>Y</v>
          </cell>
          <cell r="AH174" t="str">
            <v>Shelter</v>
          </cell>
          <cell r="AS174" t="str">
            <v>Y</v>
          </cell>
          <cell r="AW174" t="str">
            <v>8 x 5 cont</v>
          </cell>
          <cell r="AZ174" t="str">
            <v>Y</v>
          </cell>
          <cell r="BF174" t="str">
            <v>Sutter Health</v>
          </cell>
          <cell r="BH174" t="str">
            <v>Y - at light nearby</v>
          </cell>
          <cell r="BJ174">
            <v>2</v>
          </cell>
          <cell r="BO174" t="str">
            <v xml:space="preserve"> - </v>
          </cell>
        </row>
        <row r="175">
          <cell r="D175">
            <v>53063</v>
          </cell>
          <cell r="W175" t="str">
            <v>X</v>
          </cell>
          <cell r="AG175" t="str">
            <v>Y</v>
          </cell>
          <cell r="AH175" t="str">
            <v xml:space="preserve">Trees </v>
          </cell>
          <cell r="AS175" t="str">
            <v>Y</v>
          </cell>
          <cell r="AW175" t="str">
            <v>8 x 5 cont</v>
          </cell>
          <cell r="AZ175" t="str">
            <v>Y</v>
          </cell>
          <cell r="BF175" t="str">
            <v>Larkspur Landing, Waterpark</v>
          </cell>
          <cell r="BH175" t="str">
            <v>Y - at light nearby</v>
          </cell>
          <cell r="BJ175">
            <v>2</v>
          </cell>
          <cell r="BO175" t="str">
            <v xml:space="preserve"> - </v>
          </cell>
        </row>
        <row r="176">
          <cell r="D176">
            <v>53246</v>
          </cell>
          <cell r="W176" t="str">
            <v>X</v>
          </cell>
          <cell r="AG176" t="str">
            <v>Y</v>
          </cell>
          <cell r="AH176" t="str">
            <v xml:space="preserve">Trees </v>
          </cell>
          <cell r="AS176" t="str">
            <v>Y</v>
          </cell>
          <cell r="AW176" t="str">
            <v>8 x 5 cont</v>
          </cell>
          <cell r="AZ176" t="str">
            <v>Y</v>
          </cell>
          <cell r="BF176" t="str">
            <v>Sutter Health</v>
          </cell>
          <cell r="BH176" t="str">
            <v>Y - at light nearby</v>
          </cell>
          <cell r="BJ176">
            <v>2</v>
          </cell>
          <cell r="BO176" t="str">
            <v>Video and Photo Listed as Stop 53065</v>
          </cell>
        </row>
        <row r="177">
          <cell r="D177">
            <v>53067</v>
          </cell>
          <cell r="W177" t="str">
            <v>X - Map with link to schedule</v>
          </cell>
          <cell r="AG177" t="str">
            <v>Y</v>
          </cell>
          <cell r="AH177" t="str">
            <v>Shelter</v>
          </cell>
          <cell r="AS177" t="str">
            <v>Y</v>
          </cell>
          <cell r="AW177" t="str">
            <v>8.5 x cont</v>
          </cell>
          <cell r="AZ177" t="str">
            <v>Y</v>
          </cell>
          <cell r="BF177" t="str">
            <v>Medical Offices</v>
          </cell>
          <cell r="BH177" t="str">
            <v>Y - at light far away</v>
          </cell>
          <cell r="BJ177">
            <v>2</v>
          </cell>
          <cell r="BO177" t="str">
            <v xml:space="preserve"> - </v>
          </cell>
        </row>
        <row r="178">
          <cell r="D178">
            <v>53161</v>
          </cell>
          <cell r="W178" t="str">
            <v>X</v>
          </cell>
          <cell r="AG178" t="str">
            <v>Y</v>
          </cell>
          <cell r="AH178" t="str">
            <v>Partial Trees</v>
          </cell>
          <cell r="AS178" t="str">
            <v>Y</v>
          </cell>
          <cell r="AW178" t="str">
            <v>8.5 x cont</v>
          </cell>
          <cell r="AZ178" t="str">
            <v>Y</v>
          </cell>
          <cell r="BF178" t="str">
            <v>Medical Offices/NA</v>
          </cell>
          <cell r="BH178" t="str">
            <v>N</v>
          </cell>
          <cell r="BJ178">
            <v>2</v>
          </cell>
          <cell r="BO178" t="str">
            <v xml:space="preserve"> - </v>
          </cell>
        </row>
        <row r="179">
          <cell r="D179">
            <v>53133</v>
          </cell>
          <cell r="W179" t="str">
            <v>X</v>
          </cell>
          <cell r="AG179" t="str">
            <v>Y</v>
          </cell>
          <cell r="AH179" t="str">
            <v>Partial Trees</v>
          </cell>
          <cell r="AS179" t="str">
            <v>Y</v>
          </cell>
          <cell r="AW179" t="str">
            <v>5.5 x cont</v>
          </cell>
          <cell r="AZ179" t="str">
            <v>Y</v>
          </cell>
          <cell r="BF179" t="str">
            <v>Walmart</v>
          </cell>
          <cell r="BH179" t="str">
            <v>Y - at light</v>
          </cell>
          <cell r="BJ179">
            <v>2</v>
          </cell>
          <cell r="BO179" t="str">
            <v xml:space="preserve"> - </v>
          </cell>
        </row>
        <row r="180">
          <cell r="D180">
            <v>53135</v>
          </cell>
          <cell r="W180" t="str">
            <v>X</v>
          </cell>
          <cell r="AG180" t="str">
            <v>Y</v>
          </cell>
          <cell r="AH180" t="str">
            <v>Shelter</v>
          </cell>
          <cell r="AS180" t="str">
            <v>Y</v>
          </cell>
          <cell r="AW180" t="str">
            <v>8.5 x cont</v>
          </cell>
          <cell r="AZ180" t="str">
            <v>Y</v>
          </cell>
          <cell r="BF180" t="str">
            <v>Walmart, Target</v>
          </cell>
          <cell r="BH180" t="str">
            <v>N</v>
          </cell>
          <cell r="BJ180">
            <v>2</v>
          </cell>
          <cell r="BO180" t="str">
            <v>Shelter needs cleaning</v>
          </cell>
        </row>
        <row r="181">
          <cell r="D181">
            <v>53122</v>
          </cell>
          <cell r="W181" t="str">
            <v>X - Map with link to schedule</v>
          </cell>
          <cell r="AG181" t="str">
            <v>Y</v>
          </cell>
          <cell r="AH181" t="str">
            <v>Shelter</v>
          </cell>
          <cell r="AS181" t="str">
            <v>Y</v>
          </cell>
          <cell r="AW181" t="str">
            <v>8.5 x cont</v>
          </cell>
          <cell r="AZ181" t="str">
            <v>Y</v>
          </cell>
          <cell r="BF181" t="str">
            <v>Target, Raleys</v>
          </cell>
          <cell r="BH181" t="str">
            <v>Y - at light nearby</v>
          </cell>
          <cell r="BJ181">
            <v>2</v>
          </cell>
          <cell r="BO181" t="str">
            <v xml:space="preserve"> - </v>
          </cell>
        </row>
        <row r="182">
          <cell r="D182">
            <v>53294</v>
          </cell>
          <cell r="W182" t="str">
            <v>X</v>
          </cell>
          <cell r="AG182" t="str">
            <v>Y</v>
          </cell>
          <cell r="AH182" t="str">
            <v>Partial Trees</v>
          </cell>
          <cell r="AS182" t="str">
            <v>Y</v>
          </cell>
          <cell r="AW182" t="str">
            <v>4.5 x cont</v>
          </cell>
          <cell r="AZ182" t="str">
            <v>Y</v>
          </cell>
          <cell r="BF182" t="str">
            <v>Hobby Lobby, Food, Shopping, Park</v>
          </cell>
          <cell r="BH182" t="str">
            <v>N</v>
          </cell>
          <cell r="BJ182">
            <v>2</v>
          </cell>
          <cell r="BO182" t="str">
            <v xml:space="preserve"> - </v>
          </cell>
        </row>
        <row r="183">
          <cell r="D183">
            <v>53295</v>
          </cell>
          <cell r="W183" t="str">
            <v>X - Map with link to schedule</v>
          </cell>
          <cell r="AG183" t="str">
            <v>Y</v>
          </cell>
          <cell r="AH183" t="str">
            <v>Shelter</v>
          </cell>
          <cell r="AS183" t="str">
            <v>Y</v>
          </cell>
          <cell r="AW183" t="str">
            <v>8.5 x cont</v>
          </cell>
          <cell r="AZ183" t="str">
            <v>Y</v>
          </cell>
          <cell r="BF183" t="str">
            <v>Post Office, Ross, Kaiser Permanente</v>
          </cell>
          <cell r="BH183" t="str">
            <v>Y</v>
          </cell>
          <cell r="BJ183">
            <v>2</v>
          </cell>
          <cell r="BO183" t="str">
            <v xml:space="preserve"> - </v>
          </cell>
        </row>
        <row r="184">
          <cell r="D184">
            <v>53163</v>
          </cell>
          <cell r="W184" t="str">
            <v>X - Map with link to schedule</v>
          </cell>
          <cell r="AG184" t="str">
            <v>Y</v>
          </cell>
          <cell r="AH184" t="str">
            <v>Shelter</v>
          </cell>
          <cell r="AS184" t="str">
            <v>Y</v>
          </cell>
          <cell r="AW184" t="str">
            <v>8.5 x cont</v>
          </cell>
          <cell r="AZ184" t="str">
            <v>Y</v>
          </cell>
          <cell r="BF184" t="str">
            <v>Post Office, Medical Office</v>
          </cell>
          <cell r="BH184" t="str">
            <v>Y</v>
          </cell>
          <cell r="BJ184">
            <v>2</v>
          </cell>
          <cell r="BO184" t="str">
            <v xml:space="preserve"> - </v>
          </cell>
        </row>
        <row r="185">
          <cell r="D185">
            <v>53075</v>
          </cell>
          <cell r="W185" t="str">
            <v>X</v>
          </cell>
          <cell r="AG185" t="str">
            <v>Y</v>
          </cell>
          <cell r="AH185" t="str">
            <v>Partial Trees</v>
          </cell>
          <cell r="AS185" t="str">
            <v>Y</v>
          </cell>
          <cell r="AW185" t="str">
            <v>8.5 x cont</v>
          </cell>
          <cell r="AZ185" t="str">
            <v>Y</v>
          </cell>
          <cell r="BF185" t="str">
            <v>Outback, Medical Office</v>
          </cell>
          <cell r="BH185" t="str">
            <v>N</v>
          </cell>
          <cell r="BJ185" t="str">
            <v>X</v>
          </cell>
          <cell r="BO185" t="str">
            <v xml:space="preserve"> - </v>
          </cell>
        </row>
        <row r="186">
          <cell r="D186">
            <v>53160</v>
          </cell>
          <cell r="W186" t="str">
            <v>X</v>
          </cell>
          <cell r="AG186" t="str">
            <v>Y</v>
          </cell>
          <cell r="AH186" t="str">
            <v>Trees</v>
          </cell>
          <cell r="AS186" t="str">
            <v>Y</v>
          </cell>
          <cell r="AW186" t="str">
            <v>8.5 x cont</v>
          </cell>
          <cell r="AZ186" t="str">
            <v>Y</v>
          </cell>
          <cell r="BF186" t="str">
            <v>Sprouts, BevMo, Wells Fargo</v>
          </cell>
          <cell r="BH186" t="str">
            <v>Y - at light</v>
          </cell>
          <cell r="BJ186">
            <v>2</v>
          </cell>
          <cell r="BO186" t="str">
            <v xml:space="preserve"> - </v>
          </cell>
        </row>
        <row r="187">
          <cell r="D187">
            <v>53117</v>
          </cell>
          <cell r="W187" t="str">
            <v xml:space="preserve"> - </v>
          </cell>
          <cell r="AG187" t="str">
            <v xml:space="preserve"> - </v>
          </cell>
          <cell r="AH187" t="str">
            <v xml:space="preserve"> - </v>
          </cell>
          <cell r="AS187" t="str">
            <v>Y</v>
          </cell>
          <cell r="AW187" t="str">
            <v>8.5 x cont</v>
          </cell>
          <cell r="AZ187" t="str">
            <v>Y</v>
          </cell>
          <cell r="BF187" t="str">
            <v>Bank, Hospital</v>
          </cell>
          <cell r="BH187" t="str">
            <v>Y- at light</v>
          </cell>
          <cell r="BJ187">
            <v>2</v>
          </cell>
          <cell r="BO187" t="str">
            <v xml:space="preserve"> - </v>
          </cell>
        </row>
        <row r="188">
          <cell r="D188">
            <v>53166</v>
          </cell>
          <cell r="W188" t="str">
            <v>X - Map with link to schedule</v>
          </cell>
          <cell r="AG188" t="str">
            <v>Y</v>
          </cell>
          <cell r="AH188" t="str">
            <v>Trees</v>
          </cell>
          <cell r="AS188" t="str">
            <v>Y</v>
          </cell>
          <cell r="AW188" t="str">
            <v>8.5 x cont</v>
          </cell>
          <cell r="AZ188" t="str">
            <v>Y</v>
          </cell>
          <cell r="BF188" t="str">
            <v>Kaiser Permanente</v>
          </cell>
          <cell r="BH188" t="str">
            <v>Y - at light</v>
          </cell>
          <cell r="BJ188">
            <v>2</v>
          </cell>
          <cell r="BO188" t="str">
            <v xml:space="preserve"> - </v>
          </cell>
        </row>
        <row r="189">
          <cell r="D189">
            <v>53312</v>
          </cell>
          <cell r="W189" t="str">
            <v>X</v>
          </cell>
          <cell r="AG189" t="str">
            <v>Y</v>
          </cell>
          <cell r="AH189" t="str">
            <v>Partial Trees</v>
          </cell>
          <cell r="AS189" t="str">
            <v>Y</v>
          </cell>
          <cell r="AW189" t="str">
            <v>8.5 x cont</v>
          </cell>
          <cell r="AZ189" t="str">
            <v>Y</v>
          </cell>
          <cell r="BF189" t="str">
            <v>Pool, Tennis Center, Residential</v>
          </cell>
          <cell r="BH189" t="str">
            <v>Y - at light</v>
          </cell>
          <cell r="BJ189">
            <v>2</v>
          </cell>
          <cell r="BO189" t="str">
            <v xml:space="preserve"> - </v>
          </cell>
        </row>
        <row r="190">
          <cell r="D190">
            <v>53313</v>
          </cell>
          <cell r="W190" t="str">
            <v>X</v>
          </cell>
          <cell r="AG190" t="str">
            <v>Y</v>
          </cell>
          <cell r="AH190" t="str">
            <v>Partial Trees</v>
          </cell>
          <cell r="AS190" t="str">
            <v>Y</v>
          </cell>
          <cell r="AW190" t="str">
            <v>8.5 x cont</v>
          </cell>
          <cell r="AZ190" t="str">
            <v>Y</v>
          </cell>
          <cell r="BF190" t="str">
            <v>Aspire Wellness Center, NA</v>
          </cell>
          <cell r="BH190" t="str">
            <v>Y - at light</v>
          </cell>
          <cell r="BJ190">
            <v>2</v>
          </cell>
          <cell r="BO190" t="str">
            <v xml:space="preserve"> - </v>
          </cell>
        </row>
        <row r="191">
          <cell r="D191">
            <v>53144</v>
          </cell>
          <cell r="W191" t="str">
            <v>X - Map with link to schedule</v>
          </cell>
          <cell r="AG191" t="str">
            <v>Y</v>
          </cell>
          <cell r="AH191" t="str">
            <v>Shelter</v>
          </cell>
          <cell r="AS191" t="str">
            <v>Y</v>
          </cell>
          <cell r="AW191" t="str">
            <v>8.5 x cont</v>
          </cell>
          <cell r="AZ191" t="str">
            <v>Y</v>
          </cell>
          <cell r="BF191" t="str">
            <v>Kaiser Permanente</v>
          </cell>
          <cell r="BH191" t="str">
            <v>Y - at light</v>
          </cell>
          <cell r="BJ191">
            <v>2</v>
          </cell>
          <cell r="BO191" t="str">
            <v xml:space="preserve"> - </v>
          </cell>
        </row>
        <row r="192">
          <cell r="D192">
            <v>53066</v>
          </cell>
          <cell r="W192" t="str">
            <v>X - Map with link to schedule</v>
          </cell>
          <cell r="AG192" t="str">
            <v>Y</v>
          </cell>
          <cell r="AH192" t="str">
            <v>Shelter</v>
          </cell>
          <cell r="AS192" t="str">
            <v>Y</v>
          </cell>
          <cell r="AW192" t="str">
            <v>8.5 x cont</v>
          </cell>
          <cell r="AZ192" t="str">
            <v>Y</v>
          </cell>
          <cell r="BF192" t="str">
            <v>Aventist Health</v>
          </cell>
          <cell r="BH192" t="str">
            <v>Y - at light</v>
          </cell>
          <cell r="BJ192">
            <v>2</v>
          </cell>
          <cell r="BO192" t="str">
            <v xml:space="preserve"> - </v>
          </cell>
        </row>
        <row r="193">
          <cell r="D193">
            <v>53318</v>
          </cell>
          <cell r="W193" t="str">
            <v xml:space="preserve">X </v>
          </cell>
          <cell r="AG193" t="str">
            <v>N</v>
          </cell>
          <cell r="AH193" t="str">
            <v xml:space="preserve"> - </v>
          </cell>
          <cell r="AS193" t="str">
            <v xml:space="preserve">Y </v>
          </cell>
          <cell r="AW193" t="str">
            <v>8.5 x cont</v>
          </cell>
          <cell r="AZ193" t="str">
            <v xml:space="preserve">Y </v>
          </cell>
          <cell r="BF193" t="str">
            <v>Shopping, Restaurants</v>
          </cell>
          <cell r="BH193" t="str">
            <v>Y - at light</v>
          </cell>
          <cell r="BJ193">
            <v>2</v>
          </cell>
          <cell r="BO193" t="str">
            <v xml:space="preserve"> - </v>
          </cell>
        </row>
        <row r="194">
          <cell r="D194">
            <v>53285</v>
          </cell>
          <cell r="W194" t="str">
            <v>X</v>
          </cell>
          <cell r="AG194" t="str">
            <v>Y</v>
          </cell>
          <cell r="AH194" t="str">
            <v>Partial Trees</v>
          </cell>
          <cell r="AS194" t="str">
            <v>Y</v>
          </cell>
          <cell r="AW194" t="str">
            <v>8.5 x cont</v>
          </cell>
          <cell r="AZ194" t="str">
            <v>Y</v>
          </cell>
          <cell r="BF194" t="str">
            <v>Shopping, Restaurants</v>
          </cell>
          <cell r="BH194" t="str">
            <v>Y - at light</v>
          </cell>
          <cell r="BJ194">
            <v>2</v>
          </cell>
          <cell r="BO194" t="str">
            <v xml:space="preserve"> - </v>
          </cell>
        </row>
        <row r="195">
          <cell r="D195">
            <v>53286</v>
          </cell>
          <cell r="W195" t="str">
            <v>X</v>
          </cell>
          <cell r="AG195" t="str">
            <v>Y</v>
          </cell>
          <cell r="AH195" t="str">
            <v>Trees</v>
          </cell>
          <cell r="AS195" t="str">
            <v>Y</v>
          </cell>
          <cell r="AW195" t="str">
            <v>8.5 x cont</v>
          </cell>
          <cell r="AZ195" t="str">
            <v>Y</v>
          </cell>
          <cell r="BF195" t="str">
            <v>Park, Indoor Pool</v>
          </cell>
          <cell r="BH195" t="str">
            <v>Y - at light</v>
          </cell>
          <cell r="BJ195">
            <v>2</v>
          </cell>
          <cell r="BO195" t="str">
            <v xml:space="preserve"> - </v>
          </cell>
        </row>
        <row r="196">
          <cell r="D196">
            <v>53275</v>
          </cell>
          <cell r="W196" t="str">
            <v>X</v>
          </cell>
          <cell r="AG196" t="str">
            <v>Y</v>
          </cell>
          <cell r="AH196" t="str">
            <v>Partial Trees</v>
          </cell>
          <cell r="AS196" t="str">
            <v>Y</v>
          </cell>
          <cell r="AW196" t="str">
            <v>8.5 x cont</v>
          </cell>
          <cell r="AZ196" t="str">
            <v>Y</v>
          </cell>
          <cell r="BF196" t="str">
            <v>Trader Joe's, Fairway Commons</v>
          </cell>
          <cell r="BH196" t="str">
            <v>Y - at light</v>
          </cell>
          <cell r="BJ196">
            <v>2</v>
          </cell>
          <cell r="BO196" t="str">
            <v xml:space="preserve"> - </v>
          </cell>
        </row>
        <row r="197">
          <cell r="D197">
            <v>53305</v>
          </cell>
          <cell r="W197" t="str">
            <v>X</v>
          </cell>
          <cell r="AG197" t="str">
            <v>Y</v>
          </cell>
          <cell r="AH197" t="str">
            <v xml:space="preserve"> Trees</v>
          </cell>
          <cell r="AS197" t="str">
            <v>Y</v>
          </cell>
          <cell r="AW197" t="str">
            <v>8.5 x cont</v>
          </cell>
          <cell r="AZ197" t="str">
            <v>Y</v>
          </cell>
          <cell r="BF197" t="str">
            <v>WinCo</v>
          </cell>
          <cell r="BH197" t="str">
            <v>Y - at light</v>
          </cell>
          <cell r="BJ197">
            <v>2</v>
          </cell>
          <cell r="BO197" t="str">
            <v xml:space="preserve"> - </v>
          </cell>
        </row>
        <row r="198">
          <cell r="D198">
            <v>53306</v>
          </cell>
          <cell r="W198" t="str">
            <v>X</v>
          </cell>
          <cell r="AG198" t="str">
            <v>Y</v>
          </cell>
          <cell r="AH198" t="str">
            <v>Partial Trees</v>
          </cell>
          <cell r="AS198" t="str">
            <v>Y</v>
          </cell>
          <cell r="AW198" t="str">
            <v>8.5 x cont</v>
          </cell>
          <cell r="AZ198" t="str">
            <v>Y</v>
          </cell>
          <cell r="BF198" t="str">
            <v xml:space="preserve">Shopping </v>
          </cell>
          <cell r="BH198" t="str">
            <v>Y - at light</v>
          </cell>
          <cell r="BJ198">
            <v>2</v>
          </cell>
          <cell r="BO198" t="str">
            <v xml:space="preserve"> - </v>
          </cell>
        </row>
        <row r="199">
          <cell r="D199">
            <v>53307</v>
          </cell>
          <cell r="W199" t="str">
            <v>X</v>
          </cell>
          <cell r="AG199" t="str">
            <v>Y</v>
          </cell>
          <cell r="AH199" t="str">
            <v xml:space="preserve"> Trees</v>
          </cell>
          <cell r="AS199" t="str">
            <v>Y</v>
          </cell>
          <cell r="AW199" t="str">
            <v>8.5 x cont</v>
          </cell>
          <cell r="AZ199" t="str">
            <v>Y</v>
          </cell>
          <cell r="BF199" t="str">
            <v xml:space="preserve">Shopping </v>
          </cell>
          <cell r="BH199" t="str">
            <v>Y - at light</v>
          </cell>
          <cell r="BJ199">
            <v>2</v>
          </cell>
          <cell r="BO199" t="str">
            <v xml:space="preserve"> - </v>
          </cell>
        </row>
        <row r="200">
          <cell r="D200">
            <v>53308</v>
          </cell>
          <cell r="W200" t="str">
            <v>X</v>
          </cell>
          <cell r="AG200" t="str">
            <v>Y</v>
          </cell>
          <cell r="AH200" t="str">
            <v>Shelter</v>
          </cell>
          <cell r="AS200" t="str">
            <v>Y</v>
          </cell>
          <cell r="AW200" t="str">
            <v>14 x cont</v>
          </cell>
          <cell r="AZ200" t="str">
            <v>Y</v>
          </cell>
          <cell r="BF200" t="str">
            <v>Mall</v>
          </cell>
          <cell r="BH200" t="str">
            <v>Y - at light</v>
          </cell>
          <cell r="BJ200">
            <v>2</v>
          </cell>
          <cell r="BO200" t="str">
            <v xml:space="preserve"> - </v>
          </cell>
        </row>
        <row r="201">
          <cell r="D201">
            <v>53284</v>
          </cell>
          <cell r="W201" t="str">
            <v>X - map with link</v>
          </cell>
          <cell r="AG201" t="str">
            <v>Y</v>
          </cell>
          <cell r="AH201" t="str">
            <v>Shelter</v>
          </cell>
          <cell r="AS201" t="str">
            <v>Y</v>
          </cell>
          <cell r="AW201" t="str">
            <v>8.5 x cont</v>
          </cell>
          <cell r="AZ201" t="str">
            <v>Y</v>
          </cell>
          <cell r="BF201" t="str">
            <v>Best Buy, Mall</v>
          </cell>
          <cell r="BH201" t="str">
            <v>Y - at light</v>
          </cell>
          <cell r="BJ201">
            <v>2</v>
          </cell>
          <cell r="BO201" t="str">
            <v xml:space="preserve"> - </v>
          </cell>
        </row>
        <row r="202">
          <cell r="D202">
            <v>53261</v>
          </cell>
          <cell r="W202" t="str">
            <v>X - map with link</v>
          </cell>
          <cell r="AG202" t="str">
            <v>Y</v>
          </cell>
          <cell r="AH202" t="str">
            <v>Shelter</v>
          </cell>
          <cell r="AS202" t="str">
            <v>Y</v>
          </cell>
          <cell r="AW202" t="str">
            <v>6.5 x cont</v>
          </cell>
          <cell r="AZ202" t="str">
            <v>Y</v>
          </cell>
          <cell r="BF202" t="str">
            <v>The Fountain Shopping Center</v>
          </cell>
          <cell r="BH202" t="str">
            <v>Y - at light</v>
          </cell>
          <cell r="BJ202">
            <v>2</v>
          </cell>
          <cell r="BO202" t="str">
            <v xml:space="preserve"> - </v>
          </cell>
        </row>
        <row r="203">
          <cell r="D203">
            <v>53337</v>
          </cell>
          <cell r="W203" t="str">
            <v>X</v>
          </cell>
          <cell r="AG203" t="str">
            <v>N</v>
          </cell>
          <cell r="AH203" t="str">
            <v xml:space="preserve"> - </v>
          </cell>
          <cell r="AS203" t="str">
            <v>Y</v>
          </cell>
          <cell r="AW203" t="str">
            <v>8.5 x cont</v>
          </cell>
          <cell r="AZ203" t="str">
            <v>Y</v>
          </cell>
          <cell r="BF203" t="str">
            <v>Pleasant Grove ???, Residential</v>
          </cell>
          <cell r="BH203" t="str">
            <v>X</v>
          </cell>
          <cell r="BJ203">
            <v>2</v>
          </cell>
          <cell r="BO203" t="str">
            <v xml:space="preserve"> - </v>
          </cell>
        </row>
        <row r="204">
          <cell r="D204">
            <v>53278</v>
          </cell>
          <cell r="W204" t="str">
            <v>X - map with link</v>
          </cell>
          <cell r="AG204" t="str">
            <v>Y</v>
          </cell>
          <cell r="AH204" t="str">
            <v>Shelter</v>
          </cell>
          <cell r="AS204" t="str">
            <v>Y</v>
          </cell>
          <cell r="AW204" t="str">
            <v>6.5 x cont</v>
          </cell>
          <cell r="AZ204" t="str">
            <v>Y</v>
          </cell>
          <cell r="BF204" t="str">
            <v>Walmart</v>
          </cell>
          <cell r="BH204" t="str">
            <v>Y - at light</v>
          </cell>
          <cell r="BJ204">
            <v>2</v>
          </cell>
          <cell r="BO204" t="str">
            <v xml:space="preserve"> - </v>
          </cell>
        </row>
        <row r="205">
          <cell r="D205">
            <v>53039</v>
          </cell>
          <cell r="W205" t="str">
            <v>X - map with link</v>
          </cell>
          <cell r="AG205" t="str">
            <v>Y</v>
          </cell>
          <cell r="AH205" t="str">
            <v>Shelter</v>
          </cell>
          <cell r="AS205" t="str">
            <v>Y</v>
          </cell>
          <cell r="AW205" t="str">
            <v>8.5 x cont</v>
          </cell>
          <cell r="AZ205" t="str">
            <v>Y</v>
          </cell>
          <cell r="BF205" t="str">
            <v>Safeway</v>
          </cell>
          <cell r="BH205" t="str">
            <v>Y - at light</v>
          </cell>
          <cell r="BJ205">
            <v>2</v>
          </cell>
          <cell r="BO205" t="str">
            <v xml:space="preserve"> - </v>
          </cell>
        </row>
        <row r="206">
          <cell r="D206">
            <v>53037</v>
          </cell>
          <cell r="W206" t="str">
            <v>X</v>
          </cell>
          <cell r="AG206" t="str">
            <v>Y</v>
          </cell>
          <cell r="AH206" t="str">
            <v>Partial Trees</v>
          </cell>
          <cell r="AS206" t="str">
            <v>Y</v>
          </cell>
          <cell r="AW206" t="str">
            <v>8.5 x cont</v>
          </cell>
          <cell r="AZ206" t="str">
            <v>Y</v>
          </cell>
          <cell r="BF206" t="str">
            <v>Residential</v>
          </cell>
          <cell r="BH206" t="str">
            <v>Y - at light</v>
          </cell>
          <cell r="BJ206">
            <v>2</v>
          </cell>
          <cell r="BO206" t="str">
            <v xml:space="preserve"> - </v>
          </cell>
        </row>
        <row r="207">
          <cell r="D207">
            <v>53036</v>
          </cell>
          <cell r="W207" t="str">
            <v>X</v>
          </cell>
          <cell r="AG207" t="str">
            <v>N</v>
          </cell>
          <cell r="AH207" t="str">
            <v xml:space="preserve"> - </v>
          </cell>
          <cell r="AS207" t="str">
            <v>Y</v>
          </cell>
          <cell r="AW207" t="str">
            <v>5.5 x cont</v>
          </cell>
          <cell r="AZ207" t="str">
            <v>Y</v>
          </cell>
          <cell r="BF207" t="str">
            <v>n/a</v>
          </cell>
          <cell r="BH207" t="str">
            <v>N</v>
          </cell>
          <cell r="BJ207">
            <v>2</v>
          </cell>
          <cell r="BO207" t="str">
            <v>Lots of trash around</v>
          </cell>
        </row>
        <row r="208">
          <cell r="D208">
            <v>53018</v>
          </cell>
          <cell r="W208" t="str">
            <v>X - map with link</v>
          </cell>
          <cell r="AG208" t="str">
            <v>Y</v>
          </cell>
          <cell r="AH208" t="str">
            <v>Shelter</v>
          </cell>
          <cell r="AS208" t="str">
            <v>Y</v>
          </cell>
          <cell r="AW208" t="str">
            <v>8.5 x cont</v>
          </cell>
          <cell r="AZ208" t="str">
            <v>Y</v>
          </cell>
          <cell r="BF208" t="str">
            <v>Residential</v>
          </cell>
          <cell r="BH208" t="str">
            <v>N</v>
          </cell>
          <cell r="BJ208">
            <v>2</v>
          </cell>
          <cell r="BO208" t="str">
            <v xml:space="preserve"> - </v>
          </cell>
        </row>
        <row r="209">
          <cell r="D209">
            <v>53241</v>
          </cell>
          <cell r="W209" t="str">
            <v>X - map with link</v>
          </cell>
          <cell r="AG209" t="str">
            <v>Y</v>
          </cell>
          <cell r="AH209" t="str">
            <v>Shelter</v>
          </cell>
          <cell r="AS209" t="str">
            <v>Y</v>
          </cell>
          <cell r="AW209" t="str">
            <v>30 x 30 pad</v>
          </cell>
          <cell r="AZ209" t="str">
            <v>Y</v>
          </cell>
          <cell r="BF209" t="str">
            <v xml:space="preserve">Park </v>
          </cell>
          <cell r="BH209" t="str">
            <v xml:space="preserve">Y </v>
          </cell>
          <cell r="BJ209">
            <v>2</v>
          </cell>
          <cell r="BO209" t="str">
            <v xml:space="preserve">DATA Collected under New Stop Object ID 182  and pasted here, no Commuter Data for Roseville B&amp;A included so ridership was not analyzed </v>
          </cell>
        </row>
        <row r="210">
          <cell r="D210">
            <v>53008</v>
          </cell>
          <cell r="W210" t="str">
            <v>X</v>
          </cell>
          <cell r="AG210" t="str">
            <v>Y</v>
          </cell>
          <cell r="AH210" t="str">
            <v>Trees</v>
          </cell>
          <cell r="AS210" t="str">
            <v>Y</v>
          </cell>
          <cell r="AW210" t="str">
            <v>8.5 x cont</v>
          </cell>
          <cell r="AZ210" t="str">
            <v>Y</v>
          </cell>
          <cell r="BF210" t="str">
            <v>Residential</v>
          </cell>
          <cell r="BH210" t="str">
            <v>Y - at light</v>
          </cell>
          <cell r="BJ210">
            <v>2</v>
          </cell>
          <cell r="BO210" t="str">
            <v>UPS and FedEx Drop Boxes</v>
          </cell>
        </row>
        <row r="211">
          <cell r="D211">
            <v>53053</v>
          </cell>
          <cell r="W211" t="str">
            <v>X</v>
          </cell>
          <cell r="AG211" t="str">
            <v>Y</v>
          </cell>
          <cell r="AH211" t="str">
            <v>Trees</v>
          </cell>
          <cell r="AS211" t="str">
            <v>Y</v>
          </cell>
          <cell r="AW211" t="str">
            <v>6.5 x cont</v>
          </cell>
          <cell r="AZ211" t="str">
            <v>Y</v>
          </cell>
          <cell r="BF211" t="str">
            <v>Residential</v>
          </cell>
          <cell r="BH211" t="str">
            <v>Y - at light</v>
          </cell>
          <cell r="BJ211">
            <v>2</v>
          </cell>
          <cell r="BO211" t="str">
            <v xml:space="preserve"> - </v>
          </cell>
        </row>
        <row r="212">
          <cell r="D212">
            <v>53051</v>
          </cell>
          <cell r="W212" t="str">
            <v>X</v>
          </cell>
          <cell r="AG212" t="str">
            <v>Y</v>
          </cell>
          <cell r="AH212" t="str">
            <v>Shelter</v>
          </cell>
          <cell r="AS212" t="str">
            <v>Y</v>
          </cell>
          <cell r="AW212" t="str">
            <v>8.5 x cont</v>
          </cell>
          <cell r="AZ212" t="str">
            <v>Y</v>
          </cell>
          <cell r="BF212" t="str">
            <v>Residential</v>
          </cell>
          <cell r="BH212" t="str">
            <v>N</v>
          </cell>
          <cell r="BJ212">
            <v>2</v>
          </cell>
          <cell r="BO212" t="str">
            <v xml:space="preserve"> - </v>
          </cell>
        </row>
        <row r="213">
          <cell r="D213">
            <v>53049</v>
          </cell>
          <cell r="W213" t="str">
            <v>X</v>
          </cell>
          <cell r="AG213" t="str">
            <v>Y</v>
          </cell>
          <cell r="AH213" t="str">
            <v>Partial Trees</v>
          </cell>
          <cell r="AS213" t="str">
            <v>Y</v>
          </cell>
          <cell r="AW213" t="str">
            <v>8.5 x cont</v>
          </cell>
          <cell r="AZ213" t="str">
            <v>Y</v>
          </cell>
          <cell r="BF213" t="str">
            <v>Thrift Shop</v>
          </cell>
          <cell r="BH213" t="str">
            <v>N</v>
          </cell>
          <cell r="BJ213">
            <v>2</v>
          </cell>
          <cell r="BO213" t="str">
            <v xml:space="preserve"> - </v>
          </cell>
        </row>
        <row r="214">
          <cell r="D214">
            <v>53048</v>
          </cell>
          <cell r="W214" t="str">
            <v>X</v>
          </cell>
          <cell r="AG214" t="str">
            <v>Y</v>
          </cell>
          <cell r="AH214" t="str">
            <v>Tree</v>
          </cell>
          <cell r="AS214" t="str">
            <v>Y</v>
          </cell>
          <cell r="AW214" t="str">
            <v>5.5 x cont</v>
          </cell>
          <cell r="AZ214" t="str">
            <v>Y</v>
          </cell>
          <cell r="BF214" t="str">
            <v>NY Pizza, Verira's, Church</v>
          </cell>
          <cell r="BH214" t="str">
            <v>Y - at Roundabout</v>
          </cell>
          <cell r="BJ214">
            <v>2</v>
          </cell>
          <cell r="BO214" t="str">
            <v xml:space="preserve"> - </v>
          </cell>
        </row>
        <row r="215">
          <cell r="D215">
            <v>53127</v>
          </cell>
          <cell r="W215" t="str">
            <v xml:space="preserve">X </v>
          </cell>
          <cell r="AG215" t="str">
            <v>Y</v>
          </cell>
          <cell r="AH215" t="str">
            <v>Shelter</v>
          </cell>
          <cell r="AS215" t="str">
            <v xml:space="preserve">Y </v>
          </cell>
          <cell r="AW215" t="str">
            <v>5.5 x cont</v>
          </cell>
          <cell r="AZ215" t="str">
            <v xml:space="preserve">Y </v>
          </cell>
          <cell r="BF215" t="str">
            <v>Dental, Roseville HS, Gas Station</v>
          </cell>
          <cell r="BH215" t="str">
            <v>Y - at light</v>
          </cell>
          <cell r="BJ215">
            <v>2</v>
          </cell>
          <cell r="BO215" t="str">
            <v xml:space="preserve"> - </v>
          </cell>
        </row>
        <row r="216">
          <cell r="D216">
            <v>53060</v>
          </cell>
          <cell r="W216" t="str">
            <v xml:space="preserve">X </v>
          </cell>
          <cell r="AG216" t="str">
            <v>N</v>
          </cell>
          <cell r="AH216" t="str">
            <v xml:space="preserve"> - </v>
          </cell>
          <cell r="AS216" t="str">
            <v xml:space="preserve">Y </v>
          </cell>
          <cell r="AW216" t="str">
            <v>5.5 x cont</v>
          </cell>
          <cell r="AZ216" t="str">
            <v xml:space="preserve">Y </v>
          </cell>
          <cell r="BF216" t="str">
            <v>Adelante HS, Roseville Adult School</v>
          </cell>
          <cell r="BH216" t="str">
            <v>Y - at light</v>
          </cell>
          <cell r="BJ216" t="str">
            <v>X , Bike Lane ends at intersection 
Class 2 on NE side of intersection</v>
          </cell>
          <cell r="BO216" t="str">
            <v xml:space="preserve"> - </v>
          </cell>
        </row>
        <row r="217">
          <cell r="D217">
            <v>53043</v>
          </cell>
          <cell r="W217" t="str">
            <v>X - map with link</v>
          </cell>
          <cell r="AG217" t="str">
            <v xml:space="preserve">Y </v>
          </cell>
          <cell r="AH217" t="str">
            <v>Shelter</v>
          </cell>
          <cell r="AS217" t="str">
            <v xml:space="preserve">Y </v>
          </cell>
          <cell r="AW217" t="str">
            <v xml:space="preserve"> Everything is paved 15'</v>
          </cell>
          <cell r="AZ217" t="str">
            <v xml:space="preserve">Y </v>
          </cell>
          <cell r="BF217" t="str">
            <v>Sierra College, Downtown Roseville</v>
          </cell>
          <cell r="BH217" t="str">
            <v>Y</v>
          </cell>
          <cell r="BJ217" t="str">
            <v>X</v>
          </cell>
          <cell r="BO217" t="str">
            <v>Nice downtown</v>
          </cell>
        </row>
        <row r="218">
          <cell r="D218">
            <v>53088</v>
          </cell>
          <cell r="W218" t="str">
            <v xml:space="preserve">X </v>
          </cell>
          <cell r="AG218" t="str">
            <v xml:space="preserve">Y </v>
          </cell>
          <cell r="AH218" t="str">
            <v>Partial Trees</v>
          </cell>
          <cell r="AS218" t="str">
            <v xml:space="preserve">Y </v>
          </cell>
          <cell r="AW218" t="str">
            <v>5/9 x cont</v>
          </cell>
          <cell r="AZ218" t="str">
            <v xml:space="preserve">Y </v>
          </cell>
          <cell r="BF218" t="str">
            <v>Downtown Roseville</v>
          </cell>
          <cell r="BH218" t="str">
            <v>Y</v>
          </cell>
          <cell r="BJ218" t="str">
            <v>X</v>
          </cell>
          <cell r="BO218" t="str">
            <v xml:space="preserve"> - </v>
          </cell>
        </row>
        <row r="219">
          <cell r="D219">
            <v>53237</v>
          </cell>
          <cell r="W219" t="str">
            <v>X - map with link</v>
          </cell>
          <cell r="AG219" t="str">
            <v xml:space="preserve">Y </v>
          </cell>
          <cell r="AH219" t="str">
            <v>Shelter</v>
          </cell>
          <cell r="AS219" t="str">
            <v xml:space="preserve">Y </v>
          </cell>
          <cell r="AW219" t="str">
            <v>30 x 75' pad</v>
          </cell>
          <cell r="AZ219" t="str">
            <v xml:space="preserve">Y </v>
          </cell>
          <cell r="BF219" t="str">
            <v>Park</v>
          </cell>
          <cell r="BH219" t="str">
            <v>Y - at light</v>
          </cell>
          <cell r="BJ219">
            <v>2</v>
          </cell>
          <cell r="BO219" t="str">
            <v>Nice Park</v>
          </cell>
        </row>
        <row r="220">
          <cell r="D220">
            <v>53195</v>
          </cell>
          <cell r="W220" t="str">
            <v xml:space="preserve">X </v>
          </cell>
          <cell r="AG220" t="str">
            <v xml:space="preserve">Y </v>
          </cell>
          <cell r="AH220" t="str">
            <v xml:space="preserve">Trees </v>
          </cell>
          <cell r="AS220" t="str">
            <v xml:space="preserve">Y </v>
          </cell>
          <cell r="AW220" t="str">
            <v>5/15' x cont</v>
          </cell>
          <cell r="AZ220" t="str">
            <v xml:space="preserve">Y </v>
          </cell>
          <cell r="BF220" t="str">
            <v>Library</v>
          </cell>
          <cell r="BH220" t="str">
            <v>Y</v>
          </cell>
          <cell r="BJ220" t="str">
            <v>X</v>
          </cell>
          <cell r="BO220" t="str">
            <v>Nice Library</v>
          </cell>
        </row>
        <row r="221">
          <cell r="D221">
            <v>53089</v>
          </cell>
          <cell r="W221" t="str">
            <v>X</v>
          </cell>
          <cell r="AG221" t="str">
            <v xml:space="preserve">Y </v>
          </cell>
          <cell r="AH221" t="str">
            <v>Partial - Buildings</v>
          </cell>
          <cell r="AS221" t="str">
            <v>Y</v>
          </cell>
          <cell r="AW221" t="str">
            <v>15-20 x cont</v>
          </cell>
          <cell r="AZ221" t="str">
            <v xml:space="preserve">Y </v>
          </cell>
          <cell r="BF221" t="str">
            <v>Downtown, Tower Theater</v>
          </cell>
          <cell r="BH221" t="str">
            <v>Y</v>
          </cell>
          <cell r="BJ221" t="str">
            <v>X</v>
          </cell>
          <cell r="BO221" t="str">
            <v>Tower Theater Closed</v>
          </cell>
        </row>
        <row r="222">
          <cell r="D222">
            <v>53044</v>
          </cell>
          <cell r="W222" t="str">
            <v>X</v>
          </cell>
          <cell r="AG222" t="str">
            <v xml:space="preserve">Y </v>
          </cell>
          <cell r="AH222" t="str">
            <v>Shelter</v>
          </cell>
          <cell r="AS222" t="str">
            <v>Y</v>
          </cell>
          <cell r="AW222" t="str">
            <v>15+ x cont</v>
          </cell>
          <cell r="AZ222" t="str">
            <v xml:space="preserve">Y </v>
          </cell>
          <cell r="BF222" t="str">
            <v>Civic Center, Sierra College, Downtown</v>
          </cell>
          <cell r="BH222" t="str">
            <v>Y</v>
          </cell>
          <cell r="BJ222" t="str">
            <v>X</v>
          </cell>
          <cell r="BO222" t="str">
            <v>Nice Downtown</v>
          </cell>
        </row>
        <row r="223">
          <cell r="D223">
            <v>53059</v>
          </cell>
          <cell r="W223" t="str">
            <v>X</v>
          </cell>
          <cell r="AG223" t="str">
            <v xml:space="preserve">Y </v>
          </cell>
          <cell r="AH223" t="str">
            <v>Shelter</v>
          </cell>
          <cell r="AS223" t="str">
            <v>Y</v>
          </cell>
          <cell r="AW223" t="str">
            <v>5.5 x cont</v>
          </cell>
          <cell r="AZ223" t="str">
            <v xml:space="preserve">Y </v>
          </cell>
          <cell r="BF223" t="str">
            <v>Adelante HS, Residential</v>
          </cell>
          <cell r="BH223" t="str">
            <v>Y</v>
          </cell>
          <cell r="BJ223" t="str">
            <v>2 , Bike Lane ends at intersection 
No bikelane to SW side of intersection</v>
          </cell>
          <cell r="BO223" t="str">
            <v xml:space="preserve"> - </v>
          </cell>
        </row>
        <row r="224">
          <cell r="D224">
            <v>53061</v>
          </cell>
          <cell r="W224" t="str">
            <v>X</v>
          </cell>
          <cell r="AG224" t="str">
            <v xml:space="preserve">Y </v>
          </cell>
          <cell r="AH224" t="str">
            <v>Shelter</v>
          </cell>
          <cell r="AS224" t="str">
            <v>Y</v>
          </cell>
          <cell r="AW224" t="str">
            <v>5.5 x cont</v>
          </cell>
          <cell r="AZ224" t="str">
            <v xml:space="preserve">Y </v>
          </cell>
          <cell r="BF224" t="str">
            <v>Auto Shops</v>
          </cell>
          <cell r="BH224" t="str">
            <v>Y - at light</v>
          </cell>
          <cell r="BJ224">
            <v>2</v>
          </cell>
          <cell r="BO224" t="str">
            <v xml:space="preserve"> - </v>
          </cell>
        </row>
        <row r="225">
          <cell r="D225">
            <v>53263</v>
          </cell>
          <cell r="W225" t="str">
            <v>Y</v>
          </cell>
          <cell r="AG225" t="str">
            <v>Y</v>
          </cell>
          <cell r="AH225" t="str">
            <v>Shelter</v>
          </cell>
          <cell r="AS225" t="str">
            <v>Y</v>
          </cell>
          <cell r="AW225" t="str">
            <v>5.5 x cont</v>
          </cell>
          <cell r="AZ225" t="str">
            <v xml:space="preserve">Y </v>
          </cell>
          <cell r="BF225" t="str">
            <v>Justice Center</v>
          </cell>
          <cell r="BH225" t="str">
            <v xml:space="preserve">Y  </v>
          </cell>
          <cell r="BJ225" t="str">
            <v>X on Justice
2 on Industrial</v>
          </cell>
          <cell r="BO225" t="str">
            <v xml:space="preserve"> - </v>
          </cell>
        </row>
        <row r="226">
          <cell r="D226">
            <v>53017</v>
          </cell>
          <cell r="W226" t="str">
            <v>X - map with link</v>
          </cell>
          <cell r="AG226" t="str">
            <v>Y</v>
          </cell>
          <cell r="AH226" t="str">
            <v>Shelter</v>
          </cell>
          <cell r="AS226" t="str">
            <v>Y</v>
          </cell>
          <cell r="AW226" t="str">
            <v>8.5 x cont</v>
          </cell>
          <cell r="AZ226" t="str">
            <v xml:space="preserve">Y </v>
          </cell>
          <cell r="BF226" t="str">
            <v>Circle K</v>
          </cell>
          <cell r="BH226" t="str">
            <v>Y - at light</v>
          </cell>
          <cell r="BJ226">
            <v>2</v>
          </cell>
          <cell r="BO226" t="str">
            <v xml:space="preserve"> - </v>
          </cell>
        </row>
        <row r="227">
          <cell r="D227">
            <v>53240</v>
          </cell>
          <cell r="W227" t="str">
            <v>X</v>
          </cell>
          <cell r="AG227" t="str">
            <v>Y</v>
          </cell>
          <cell r="AH227" t="str">
            <v>Trees</v>
          </cell>
          <cell r="AS227" t="str">
            <v>Y</v>
          </cell>
          <cell r="AW227" t="str">
            <v>5.5 x cont</v>
          </cell>
          <cell r="AZ227" t="str">
            <v xml:space="preserve">Y </v>
          </cell>
          <cell r="BF227" t="str">
            <v>n/a, Pasco Scientific?</v>
          </cell>
          <cell r="BH227" t="str">
            <v>N</v>
          </cell>
          <cell r="BJ227">
            <v>2</v>
          </cell>
          <cell r="BO227" t="str">
            <v xml:space="preserve"> - </v>
          </cell>
        </row>
        <row r="228">
          <cell r="D228">
            <v>53239</v>
          </cell>
          <cell r="W228" t="str">
            <v>X - map with link</v>
          </cell>
          <cell r="AG228" t="str">
            <v>Y</v>
          </cell>
          <cell r="AH228" t="str">
            <v>Shelter</v>
          </cell>
          <cell r="AS228" t="str">
            <v>Y</v>
          </cell>
          <cell r="AW228" t="str">
            <v>5.5 x cont</v>
          </cell>
          <cell r="AZ228" t="str">
            <v xml:space="preserve">Y </v>
          </cell>
          <cell r="BF228" t="str">
            <v>Pride Industries</v>
          </cell>
          <cell r="BH228" t="str">
            <v>N</v>
          </cell>
          <cell r="BJ228">
            <v>2</v>
          </cell>
          <cell r="BO228" t="str">
            <v xml:space="preserve"> - </v>
          </cell>
        </row>
        <row r="229">
          <cell r="D229">
            <v>53015</v>
          </cell>
          <cell r="W229" t="str">
            <v>X - map with link</v>
          </cell>
          <cell r="AG229" t="str">
            <v>Y</v>
          </cell>
          <cell r="AH229" t="str">
            <v>Shelter</v>
          </cell>
          <cell r="AS229" t="str">
            <v>Y</v>
          </cell>
          <cell r="AW229" t="str">
            <v>8.5 x cont</v>
          </cell>
          <cell r="AZ229" t="str">
            <v xml:space="preserve">Y </v>
          </cell>
          <cell r="BF229" t="str">
            <v>Williams Technology Center</v>
          </cell>
          <cell r="BH229" t="str">
            <v>Y - at light</v>
          </cell>
          <cell r="BJ229">
            <v>2</v>
          </cell>
          <cell r="BO229" t="str">
            <v>Shelter needs cleaning</v>
          </cell>
        </row>
        <row r="230">
          <cell r="D230">
            <v>53250</v>
          </cell>
          <cell r="W230" t="str">
            <v>X</v>
          </cell>
          <cell r="AG230" t="str">
            <v>Y</v>
          </cell>
          <cell r="AH230" t="str">
            <v>Trees</v>
          </cell>
          <cell r="AS230" t="str">
            <v>Y</v>
          </cell>
          <cell r="AW230" t="str">
            <v>8.5 x cont</v>
          </cell>
          <cell r="AZ230" t="str">
            <v xml:space="preserve">Y </v>
          </cell>
          <cell r="BF230" t="str">
            <v>Self Storage</v>
          </cell>
          <cell r="BH230" t="str">
            <v>Y - at light</v>
          </cell>
          <cell r="BJ230">
            <v>2</v>
          </cell>
          <cell r="BO230" t="str">
            <v xml:space="preserve"> - </v>
          </cell>
        </row>
        <row r="231">
          <cell r="D231">
            <v>53014</v>
          </cell>
          <cell r="W231" t="str">
            <v>X</v>
          </cell>
          <cell r="AG231" t="str">
            <v>Y</v>
          </cell>
          <cell r="AH231" t="str">
            <v>Partial Trees</v>
          </cell>
          <cell r="AS231" t="str">
            <v>Y</v>
          </cell>
          <cell r="AW231" t="str">
            <v>6.5 x cont</v>
          </cell>
          <cell r="AZ231" t="str">
            <v xml:space="preserve">Y </v>
          </cell>
          <cell r="BF231" t="str">
            <v xml:space="preserve">Residential, Bosch </v>
          </cell>
          <cell r="BH231" t="str">
            <v>Y - at light</v>
          </cell>
          <cell r="BJ231">
            <v>2</v>
          </cell>
          <cell r="BO231" t="str">
            <v xml:space="preserve"> - </v>
          </cell>
        </row>
        <row r="232">
          <cell r="D232">
            <v>53011</v>
          </cell>
          <cell r="W232" t="str">
            <v>X</v>
          </cell>
          <cell r="AG232" t="str">
            <v>N</v>
          </cell>
          <cell r="AH232" t="str">
            <v xml:space="preserve"> - </v>
          </cell>
          <cell r="AS232" t="str">
            <v>Y</v>
          </cell>
          <cell r="AW232" t="str">
            <v>8.5 x cont</v>
          </cell>
          <cell r="AZ232" t="str">
            <v xml:space="preserve">Y </v>
          </cell>
          <cell r="BF232" t="str">
            <v>Woodcreek Plaza Shopping &amp; Restaurants</v>
          </cell>
          <cell r="BH232" t="str">
            <v>N</v>
          </cell>
          <cell r="BJ232">
            <v>2</v>
          </cell>
          <cell r="BO232" t="str">
            <v xml:space="preserve"> - </v>
          </cell>
        </row>
        <row r="233">
          <cell r="D233">
            <v>53012</v>
          </cell>
          <cell r="W233" t="str">
            <v>X</v>
          </cell>
          <cell r="AG233" t="str">
            <v>N</v>
          </cell>
          <cell r="AH233" t="str">
            <v xml:space="preserve"> - </v>
          </cell>
          <cell r="AS233" t="str">
            <v>Y</v>
          </cell>
          <cell r="AW233" t="str">
            <v>8.5 x cont</v>
          </cell>
          <cell r="AZ233" t="str">
            <v xml:space="preserve">Y </v>
          </cell>
          <cell r="BF233" t="str">
            <v>N/A</v>
          </cell>
          <cell r="BH233" t="str">
            <v>N</v>
          </cell>
          <cell r="BJ233">
            <v>2</v>
          </cell>
          <cell r="BO233" t="str">
            <v>No stop where GPS indicates</v>
          </cell>
        </row>
        <row r="234">
          <cell r="D234">
            <v>53013</v>
          </cell>
          <cell r="W234" t="str">
            <v>X</v>
          </cell>
          <cell r="AG234" t="str">
            <v>N</v>
          </cell>
          <cell r="AH234" t="str">
            <v xml:space="preserve"> - </v>
          </cell>
          <cell r="AS234" t="str">
            <v>Y</v>
          </cell>
          <cell r="AW234" t="str">
            <v>6.5 x cont</v>
          </cell>
          <cell r="AZ234" t="str">
            <v xml:space="preserve">Y </v>
          </cell>
          <cell r="BF234" t="str">
            <v>N/A, Bosch</v>
          </cell>
          <cell r="BH234" t="str">
            <v>Y - at light</v>
          </cell>
          <cell r="BJ234">
            <v>2</v>
          </cell>
          <cell r="BO234" t="str">
            <v xml:space="preserve"> - </v>
          </cell>
        </row>
        <row r="235">
          <cell r="D235">
            <v>53152</v>
          </cell>
          <cell r="W235" t="str">
            <v>X</v>
          </cell>
          <cell r="AG235" t="str">
            <v>Y</v>
          </cell>
          <cell r="AH235" t="str">
            <v>Partial Trees</v>
          </cell>
          <cell r="AS235" t="str">
            <v>Y</v>
          </cell>
          <cell r="AW235" t="str">
            <v>8.5 x cont</v>
          </cell>
          <cell r="AZ235" t="str">
            <v xml:space="preserve">Y </v>
          </cell>
          <cell r="BF235" t="str">
            <v>Blue Oaks Technical Center</v>
          </cell>
          <cell r="BH235" t="str">
            <v>Y - at light</v>
          </cell>
          <cell r="BJ235">
            <v>2</v>
          </cell>
          <cell r="BO235" t="str">
            <v xml:space="preserve"> - </v>
          </cell>
        </row>
        <row r="236">
          <cell r="D236">
            <v>53180</v>
          </cell>
          <cell r="W236" t="str">
            <v>X</v>
          </cell>
          <cell r="AG236" t="str">
            <v>Y</v>
          </cell>
          <cell r="AH236" t="str">
            <v>Shelter</v>
          </cell>
          <cell r="AS236" t="str">
            <v>Y</v>
          </cell>
          <cell r="AW236" t="str">
            <v>8.5 x cont</v>
          </cell>
          <cell r="AZ236" t="str">
            <v xml:space="preserve">Y </v>
          </cell>
          <cell r="BF236" t="str">
            <v xml:space="preserve">Residential </v>
          </cell>
          <cell r="BH236" t="str">
            <v>Y - at light</v>
          </cell>
          <cell r="BJ236">
            <v>2</v>
          </cell>
          <cell r="BO236" t="str">
            <v xml:space="preserve"> - </v>
          </cell>
        </row>
        <row r="237">
          <cell r="D237">
            <v>53181</v>
          </cell>
          <cell r="W237" t="str">
            <v>X - map with link</v>
          </cell>
          <cell r="AG237" t="str">
            <v>Y</v>
          </cell>
          <cell r="AH237" t="str">
            <v>Shelter</v>
          </cell>
          <cell r="AS237" t="str">
            <v>Y</v>
          </cell>
          <cell r="AW237" t="str">
            <v>8.5 x cont</v>
          </cell>
          <cell r="AZ237" t="str">
            <v xml:space="preserve">Y </v>
          </cell>
          <cell r="BF237" t="str">
            <v xml:space="preserve">Residential </v>
          </cell>
          <cell r="BH237" t="str">
            <v>Y - at light</v>
          </cell>
          <cell r="BJ237">
            <v>2</v>
          </cell>
          <cell r="BO237" t="str">
            <v xml:space="preserve"> - </v>
          </cell>
        </row>
        <row r="238">
          <cell r="D238">
            <v>53182</v>
          </cell>
          <cell r="W238" t="str">
            <v>X</v>
          </cell>
          <cell r="AG238" t="str">
            <v>Y</v>
          </cell>
          <cell r="AH238" t="str">
            <v>Partial Trees</v>
          </cell>
          <cell r="AS238" t="str">
            <v>Y</v>
          </cell>
          <cell r="AW238" t="str">
            <v>8.5 x cont</v>
          </cell>
          <cell r="AZ238" t="str">
            <v xml:space="preserve">Y </v>
          </cell>
          <cell r="BF238" t="str">
            <v xml:space="preserve">Residential </v>
          </cell>
          <cell r="BH238" t="str">
            <v>Y - at light</v>
          </cell>
          <cell r="BJ238">
            <v>2</v>
          </cell>
          <cell r="BO238" t="str">
            <v xml:space="preserve"> - </v>
          </cell>
        </row>
        <row r="239">
          <cell r="D239">
            <v>53155</v>
          </cell>
          <cell r="W239" t="str">
            <v>X</v>
          </cell>
          <cell r="AG239" t="str">
            <v>Y</v>
          </cell>
          <cell r="AH239" t="str">
            <v>Trees</v>
          </cell>
          <cell r="AS239" t="str">
            <v>Y</v>
          </cell>
          <cell r="AW239" t="str">
            <v>8.5 x cont</v>
          </cell>
          <cell r="AZ239" t="str">
            <v xml:space="preserve">Y </v>
          </cell>
          <cell r="BF239" t="str">
            <v>Residential, Raleys</v>
          </cell>
          <cell r="BH239" t="str">
            <v>Y - at light</v>
          </cell>
          <cell r="BJ239">
            <v>2</v>
          </cell>
          <cell r="BO239" t="str">
            <v xml:space="preserve"> - </v>
          </cell>
        </row>
        <row r="240">
          <cell r="D240">
            <v>53176</v>
          </cell>
          <cell r="W240" t="str">
            <v>X</v>
          </cell>
          <cell r="AG240" t="str">
            <v>Y</v>
          </cell>
          <cell r="AH240" t="str">
            <v>Trees</v>
          </cell>
          <cell r="AS240" t="str">
            <v>Y</v>
          </cell>
          <cell r="AW240" t="str">
            <v>8.5 x cont</v>
          </cell>
          <cell r="AZ240" t="str">
            <v xml:space="preserve">Y </v>
          </cell>
          <cell r="BF240" t="str">
            <v xml:space="preserve">Residential </v>
          </cell>
          <cell r="BH240" t="str">
            <v>Y - at light</v>
          </cell>
          <cell r="BJ240">
            <v>2</v>
          </cell>
          <cell r="BO240" t="str">
            <v xml:space="preserve"> - </v>
          </cell>
        </row>
        <row r="241">
          <cell r="D241">
            <v>53177</v>
          </cell>
          <cell r="W241" t="str">
            <v>X</v>
          </cell>
          <cell r="AG241" t="str">
            <v>Y</v>
          </cell>
          <cell r="AH241" t="str">
            <v>Partial Trees</v>
          </cell>
          <cell r="AS241" t="str">
            <v>Y</v>
          </cell>
          <cell r="AW241" t="str">
            <v>8.5 x cont</v>
          </cell>
          <cell r="AZ241" t="str">
            <v>Y</v>
          </cell>
          <cell r="BF241" t="str">
            <v xml:space="preserve">Residential </v>
          </cell>
          <cell r="BH241" t="str">
            <v>Y - at light</v>
          </cell>
          <cell r="BJ241">
            <v>2</v>
          </cell>
          <cell r="BO241" t="str">
            <v xml:space="preserve"> - </v>
          </cell>
        </row>
        <row r="242">
          <cell r="D242">
            <v>53339</v>
          </cell>
          <cell r="W242" t="str">
            <v>X</v>
          </cell>
          <cell r="AG242" t="str">
            <v>Y</v>
          </cell>
          <cell r="AH242" t="str">
            <v>Partial Trees</v>
          </cell>
          <cell r="AS242" t="str">
            <v>Y</v>
          </cell>
          <cell r="AW242" t="str">
            <v>8.5 x cont</v>
          </cell>
          <cell r="AZ242" t="str">
            <v>Y</v>
          </cell>
          <cell r="BF242" t="str">
            <v xml:space="preserve">Residential </v>
          </cell>
          <cell r="BH242" t="str">
            <v>Y - at light</v>
          </cell>
          <cell r="BJ242">
            <v>2</v>
          </cell>
          <cell r="BO242" t="str">
            <v xml:space="preserve"> - </v>
          </cell>
        </row>
        <row r="243">
          <cell r="D243">
            <v>53117</v>
          </cell>
          <cell r="W243" t="str">
            <v>X</v>
          </cell>
          <cell r="AG243" t="str">
            <v>Y</v>
          </cell>
          <cell r="AH243" t="str">
            <v>Trees</v>
          </cell>
          <cell r="AS243" t="str">
            <v>Y</v>
          </cell>
          <cell r="AW243" t="str">
            <v>8.5 x cont</v>
          </cell>
          <cell r="AZ243" t="str">
            <v>Y</v>
          </cell>
          <cell r="BF243" t="str">
            <v>Fidelity National, B of A</v>
          </cell>
          <cell r="BH243" t="str">
            <v xml:space="preserve">Y </v>
          </cell>
          <cell r="BJ243">
            <v>2</v>
          </cell>
          <cell r="BO243" t="str">
            <v xml:space="preserve"> - </v>
          </cell>
        </row>
        <row r="244">
          <cell r="D244">
            <v>53065</v>
          </cell>
          <cell r="W244" t="str">
            <v>X- Map with Link</v>
          </cell>
          <cell r="AG244" t="str">
            <v>Y</v>
          </cell>
          <cell r="AH244" t="str">
            <v>-</v>
          </cell>
          <cell r="AS244" t="str">
            <v>Y</v>
          </cell>
          <cell r="AW244" t="str">
            <v>6 x cont</v>
          </cell>
          <cell r="AZ244" t="str">
            <v>Y</v>
          </cell>
          <cell r="BF244" t="str">
            <v>Hospital</v>
          </cell>
          <cell r="BH244" t="str">
            <v>Y</v>
          </cell>
          <cell r="BJ244">
            <v>2</v>
          </cell>
          <cell r="BO244"/>
        </row>
        <row r="245">
          <cell r="D245" t="str">
            <v>Missing from GTFS</v>
          </cell>
          <cell r="W245" t="str">
            <v>X</v>
          </cell>
          <cell r="AG245" t="str">
            <v>Y</v>
          </cell>
          <cell r="AH245" t="str">
            <v>Shelter - Unwalled</v>
          </cell>
          <cell r="AS245" t="str">
            <v>Y</v>
          </cell>
          <cell r="AW245" t="str">
            <v>7 x cont | 3'4" in front of shelter</v>
          </cell>
          <cell r="AZ245" t="str">
            <v>Y</v>
          </cell>
          <cell r="BF245" t="str">
            <v>Residential, Car Dealership</v>
          </cell>
          <cell r="BH245" t="str">
            <v>Y</v>
          </cell>
          <cell r="BJ245" t="str">
            <v>X</v>
          </cell>
          <cell r="BO245" t="str">
            <v xml:space="preserve">Missing from GTFS, and Data Collection list, was present in Boarding and Alighting Data. Data was collected in the field. </v>
          </cell>
        </row>
        <row r="246">
          <cell r="D246" t="str">
            <v>Missing from GTFS</v>
          </cell>
          <cell r="W246" t="str">
            <v>X</v>
          </cell>
          <cell r="AG246" t="str">
            <v>N</v>
          </cell>
          <cell r="AH246" t="str">
            <v>-</v>
          </cell>
          <cell r="AS246" t="str">
            <v>Y</v>
          </cell>
          <cell r="AW246" t="str">
            <v>6 x cont</v>
          </cell>
          <cell r="AZ246" t="str">
            <v>Y</v>
          </cell>
          <cell r="BF246" t="str">
            <v>Residential, Safeway, CVS</v>
          </cell>
          <cell r="BH246" t="str">
            <v>Y</v>
          </cell>
          <cell r="BJ246">
            <v>2</v>
          </cell>
          <cell r="BO246" t="str">
            <v>Missing from GTFS, and Data Collection list, was present in Boarding and Alighting Data. Data Collected via google streetview dated April 2025</v>
          </cell>
        </row>
        <row r="247">
          <cell r="D247">
            <v>53129</v>
          </cell>
          <cell r="W247" t="str">
            <v>X</v>
          </cell>
          <cell r="AG247" t="str">
            <v>Y</v>
          </cell>
          <cell r="AH247" t="str">
            <v>Shelter</v>
          </cell>
          <cell r="AS247" t="str">
            <v>Y</v>
          </cell>
          <cell r="AW247" t="str">
            <v>Bus waiting area</v>
          </cell>
          <cell r="AZ247" t="str">
            <v>Y</v>
          </cell>
          <cell r="BF247" t="str">
            <v>Commuter</v>
          </cell>
          <cell r="BH247" t="str">
            <v>N</v>
          </cell>
          <cell r="BJ247">
            <v>2</v>
          </cell>
          <cell r="BO247" t="str">
            <v xml:space="preserve"> - </v>
          </cell>
        </row>
        <row r="248">
          <cell r="D248">
            <v>53000</v>
          </cell>
          <cell r="W248" t="str">
            <v>X</v>
          </cell>
          <cell r="AG248" t="str">
            <v>Y</v>
          </cell>
          <cell r="AH248" t="str">
            <v>Trees</v>
          </cell>
          <cell r="AS248" t="str">
            <v>Y</v>
          </cell>
          <cell r="AW248" t="str">
            <v>15 x cont</v>
          </cell>
          <cell r="AZ248" t="str">
            <v>Y</v>
          </cell>
          <cell r="BF248" t="str">
            <v>Mall</v>
          </cell>
          <cell r="BH248" t="str">
            <v>N</v>
          </cell>
          <cell r="BJ248" t="str">
            <v>X on Auburn
2 on Orlando and Whyte</v>
          </cell>
          <cell r="BO248" t="str">
            <v xml:space="preserve"> - </v>
          </cell>
        </row>
        <row r="249">
          <cell r="D249">
            <v>53309</v>
          </cell>
          <cell r="W249" t="str">
            <v>X</v>
          </cell>
          <cell r="AG249" t="str">
            <v>Y</v>
          </cell>
          <cell r="AH249" t="str">
            <v>Shelter</v>
          </cell>
          <cell r="AS249" t="str">
            <v>Y</v>
          </cell>
          <cell r="AW249" t="str">
            <v>7 x cont</v>
          </cell>
          <cell r="AZ249" t="str">
            <v>Y</v>
          </cell>
          <cell r="BF249" t="str">
            <v>Sierra College</v>
          </cell>
          <cell r="BH249" t="str">
            <v>Y</v>
          </cell>
          <cell r="BJ249">
            <v>2</v>
          </cell>
          <cell r="BO249"/>
        </row>
        <row r="250">
          <cell r="D250">
            <v>53319</v>
          </cell>
          <cell r="W250" t="str">
            <v>X</v>
          </cell>
          <cell r="AG250" t="str">
            <v>Y</v>
          </cell>
          <cell r="AH250" t="str">
            <v>Shelter</v>
          </cell>
          <cell r="AS250" t="str">
            <v>Y</v>
          </cell>
          <cell r="AW250" t="str">
            <v>7 x cont</v>
          </cell>
          <cell r="AZ250" t="str">
            <v>Y</v>
          </cell>
          <cell r="BF250" t="str">
            <v>Sierra College</v>
          </cell>
          <cell r="BH250" t="str">
            <v>Y</v>
          </cell>
          <cell r="BJ250">
            <v>2</v>
          </cell>
          <cell r="BO250"/>
        </row>
      </sheetData>
      <sheetData sheetId="1" refreshError="1">
        <row r="1">
          <cell r="E1" t="str">
            <v>Stop Name</v>
          </cell>
          <cell r="K1" t="str">
            <v>Landmark</v>
          </cell>
          <cell r="W1"/>
          <cell r="AG1" t="str">
            <v>Shade</v>
          </cell>
          <cell r="AH1"/>
          <cell r="AS1" t="str">
            <v>ADA pad</v>
          </cell>
          <cell r="AW1"/>
          <cell r="AZ1"/>
          <cell r="BF1" t="str">
            <v xml:space="preserve">Trip Generator </v>
          </cell>
          <cell r="BH1" t="str">
            <v>X-walk</v>
          </cell>
          <cell r="BJ1" t="str">
            <v>Bike Path/ Lane</v>
          </cell>
        </row>
        <row r="2">
          <cell r="E2"/>
          <cell r="K2"/>
          <cell r="W2" t="str">
            <v>Schedule</v>
          </cell>
          <cell r="AG2" t="str">
            <v>Y/N</v>
          </cell>
          <cell r="AH2" t="str">
            <v>Type</v>
          </cell>
          <cell r="AS2" t="str">
            <v>Can you load wheelchair</v>
          </cell>
          <cell r="AW2"/>
          <cell r="AZ2" t="str">
            <v>Ramps</v>
          </cell>
          <cell r="BF2" t="str">
            <v>What</v>
          </cell>
          <cell r="BH2"/>
          <cell r="BJ2"/>
        </row>
        <row r="3">
          <cell r="E3"/>
          <cell r="K3"/>
          <cell r="W3" t="str">
            <v>Posted</v>
          </cell>
          <cell r="AG3"/>
          <cell r="AH3"/>
          <cell r="AS3"/>
          <cell r="AW3" t="str">
            <v>width / length</v>
          </cell>
          <cell r="AZ3" t="str">
            <v>Y/N</v>
          </cell>
          <cell r="BF3"/>
          <cell r="BH3"/>
          <cell r="BJ3"/>
        </row>
        <row r="4">
          <cell r="E4"/>
          <cell r="K4"/>
          <cell r="W4" t="str">
            <v>X=N</v>
          </cell>
          <cell r="AG4" t="str">
            <v>Y/N</v>
          </cell>
          <cell r="AH4" t="str">
            <v>Trees/ Shelter</v>
          </cell>
          <cell r="AS4" t="str">
            <v>Y/N</v>
          </cell>
          <cell r="AW4"/>
          <cell r="AZ4"/>
          <cell r="BF4"/>
          <cell r="BH4"/>
          <cell r="BJ4" t="str">
            <v xml:space="preserve">X- No
1 - Class 1
2 - Class 2
</v>
          </cell>
        </row>
        <row r="5">
          <cell r="E5" t="str">
            <v>Lincoln Park &amp; Ride</v>
          </cell>
          <cell r="K5"/>
          <cell r="W5" t="str">
            <v>X</v>
          </cell>
          <cell r="AG5" t="str">
            <v>N</v>
          </cell>
          <cell r="AH5" t="str">
            <v xml:space="preserve"> - </v>
          </cell>
          <cell r="AS5" t="str">
            <v>Y</v>
          </cell>
          <cell r="AW5" t="str">
            <v>9.5 x 200</v>
          </cell>
          <cell r="AZ5" t="str">
            <v>Y</v>
          </cell>
          <cell r="BF5" t="str">
            <v>Park - n - Ride</v>
          </cell>
          <cell r="BH5" t="str">
            <v xml:space="preserve">N </v>
          </cell>
          <cell r="BJ5" t="str">
            <v>X</v>
          </cell>
        </row>
        <row r="6">
          <cell r="E6" t="str">
            <v>Springview Dr after S. Whitney Bvld.</v>
          </cell>
          <cell r="K6" t="str">
            <v>Dense Residential, Space for stop may be located on private land, sidewalk appears to be in need of improvements</v>
          </cell>
          <cell r="W6" t="str">
            <v>X</v>
          </cell>
          <cell r="AG6" t="str">
            <v>N</v>
          </cell>
          <cell r="AH6" t="str">
            <v xml:space="preserve"> - </v>
          </cell>
          <cell r="AS6" t="str">
            <v>Y</v>
          </cell>
          <cell r="AW6" t="str">
            <v>4.5 x cont</v>
          </cell>
          <cell r="AZ6" t="str">
            <v xml:space="preserve">Y </v>
          </cell>
          <cell r="BF6" t="str">
            <v>Residential</v>
          </cell>
          <cell r="BH6" t="str">
            <v>Y</v>
          </cell>
          <cell r="BJ6" t="str">
            <v>X</v>
          </cell>
        </row>
        <row r="7">
          <cell r="E7" t="str">
            <v>Springview Dr after Antelope Creek before Brookside Cir.</v>
          </cell>
          <cell r="K7" t="str">
            <v>Appears to be a public easement located just off of school property which would be optimal</v>
          </cell>
          <cell r="W7" t="str">
            <v>X</v>
          </cell>
          <cell r="AG7" t="str">
            <v>Y</v>
          </cell>
          <cell r="AH7" t="str">
            <v>Partial - Trees</v>
          </cell>
          <cell r="AS7" t="str">
            <v>Y</v>
          </cell>
          <cell r="AW7" t="str">
            <v>4.5 x cont</v>
          </cell>
          <cell r="AZ7" t="str">
            <v>Y</v>
          </cell>
          <cell r="BF7" t="str">
            <v>Residential</v>
          </cell>
          <cell r="BH7" t="str">
            <v>N</v>
          </cell>
          <cell r="BJ7">
            <v>2</v>
          </cell>
          <cell r="BK7" t="str">
            <v>N</v>
          </cell>
        </row>
        <row r="8">
          <cell r="E8" t="str">
            <v>Springview Dr  between woodsteam &amp; Placer W Dr.</v>
          </cell>
          <cell r="K8" t="str">
            <v>Would be best located immediately afer Woodstream, dense residental, would be located directly in someones front yard N matter where you placed it on this stretch</v>
          </cell>
          <cell r="W8" t="str">
            <v>X</v>
          </cell>
          <cell r="AG8" t="str">
            <v>Y</v>
          </cell>
          <cell r="AH8" t="str">
            <v>Partial - Trees</v>
          </cell>
          <cell r="AS8" t="str">
            <v>Y</v>
          </cell>
          <cell r="AW8" t="str">
            <v>4.5 x cont</v>
          </cell>
          <cell r="AZ8" t="str">
            <v>Y</v>
          </cell>
          <cell r="BF8" t="str">
            <v>Residential</v>
          </cell>
          <cell r="BH8" t="str">
            <v>Y</v>
          </cell>
          <cell r="BJ8">
            <v>2</v>
          </cell>
        </row>
        <row r="9">
          <cell r="E9" t="str">
            <v>Springview Dr  across from The Vue</v>
          </cell>
          <cell r="K9" t="str">
            <v>Pretty ideal location for a stop, appears to be a public easement may face enviormental chalenges with creek nearby.</v>
          </cell>
          <cell r="W9" t="str">
            <v>X</v>
          </cell>
          <cell r="AG9" t="str">
            <v>Y</v>
          </cell>
          <cell r="AH9" t="str">
            <v>Partial - Trees</v>
          </cell>
          <cell r="AS9" t="str">
            <v>Y</v>
          </cell>
          <cell r="AW9" t="str">
            <v>4.5 x cont</v>
          </cell>
          <cell r="AZ9" t="str">
            <v>Y</v>
          </cell>
          <cell r="BF9" t="str">
            <v>Residential</v>
          </cell>
          <cell r="BH9" t="str">
            <v>N</v>
          </cell>
          <cell r="BJ9">
            <v>2</v>
          </cell>
        </row>
        <row r="10">
          <cell r="E10" t="str">
            <v>Springview Dr after springview meadows</v>
          </cell>
          <cell r="K10" t="str">
            <v xml:space="preserve">Fronts South Placer Municipal Utility District, good site, some natural tree shade, likely need lighting improvements for safety. </v>
          </cell>
          <cell r="W10" t="str">
            <v>X</v>
          </cell>
          <cell r="AG10" t="str">
            <v>Y</v>
          </cell>
          <cell r="AH10" t="str">
            <v>Partial - Trees</v>
          </cell>
          <cell r="AS10" t="str">
            <v>Y</v>
          </cell>
          <cell r="AW10" t="str">
            <v>4.5 x cont</v>
          </cell>
          <cell r="AZ10" t="str">
            <v>Y</v>
          </cell>
          <cell r="BF10" t="str">
            <v>Residential, Public Works Building</v>
          </cell>
          <cell r="BH10" t="str">
            <v>N</v>
          </cell>
          <cell r="BJ10">
            <v>2</v>
          </cell>
        </row>
        <row r="11">
          <cell r="E11" t="str">
            <v>Springview Dr after E Sunwood</v>
          </cell>
          <cell r="K11" t="str">
            <v xml:space="preserve">Good site, appears to be the remnance of a long forgotton bus pad? Residential, would need to look at lot lines. </v>
          </cell>
          <cell r="W11" t="str">
            <v>X</v>
          </cell>
          <cell r="AG11" t="str">
            <v>Y</v>
          </cell>
          <cell r="AH11" t="str">
            <v>Partial - Trees</v>
          </cell>
          <cell r="AS11" t="str">
            <v>Y</v>
          </cell>
          <cell r="AW11" t="str">
            <v>4.5 x cont</v>
          </cell>
          <cell r="AZ11" t="str">
            <v>Y</v>
          </cell>
          <cell r="BF11" t="str">
            <v>Residential</v>
          </cell>
          <cell r="BH11" t="str">
            <v>N</v>
          </cell>
          <cell r="BJ11">
            <v>2</v>
          </cell>
        </row>
        <row r="12">
          <cell r="E12" t="str">
            <v>Springview Dr before 2nd Shannon Bay Dr.</v>
          </cell>
          <cell r="K12" t="str">
            <v>Pretty Ideal site, Needs to be located immediately after ShanNn Bay 1st turn to preserve sight distance.</v>
          </cell>
          <cell r="W12" t="str">
            <v>X</v>
          </cell>
          <cell r="AG12" t="str">
            <v>Y</v>
          </cell>
          <cell r="AH12" t="str">
            <v>Partial - Trees</v>
          </cell>
          <cell r="AS12" t="str">
            <v>Y</v>
          </cell>
          <cell r="AW12" t="str">
            <v>4.5 x cont</v>
          </cell>
          <cell r="AZ12" t="str">
            <v>N</v>
          </cell>
          <cell r="BF12" t="str">
            <v>Residential</v>
          </cell>
          <cell r="BH12" t="str">
            <v>N</v>
          </cell>
          <cell r="BJ12">
            <v>2</v>
          </cell>
        </row>
        <row r="13">
          <cell r="E13" t="str">
            <v>Sunset Blvd after Whitney Blvd</v>
          </cell>
          <cell r="K13" t="str">
            <v>Locate just after Bank Driveway, overhead lighting, will require ada sidewalk improvements</v>
          </cell>
          <cell r="W13" t="str">
            <v>X</v>
          </cell>
          <cell r="AG13" t="str">
            <v>Y</v>
          </cell>
          <cell r="AH13" t="str">
            <v>Partial - Trees</v>
          </cell>
          <cell r="AS13" t="str">
            <v>Y</v>
          </cell>
          <cell r="AW13" t="str">
            <v>4.5 x cont</v>
          </cell>
          <cell r="AZ13" t="str">
            <v>Y</v>
          </cell>
          <cell r="BF13" t="str">
            <v>Starbucks</v>
          </cell>
          <cell r="BH13" t="str">
            <v>N</v>
          </cell>
          <cell r="BJ13">
            <v>2</v>
          </cell>
        </row>
        <row r="14">
          <cell r="E14" t="str">
            <v>Sunset Blvd after Topaz Ave</v>
          </cell>
          <cell r="K14" t="str">
            <v>Probally the most ideal siting, nearby crosswalk and lighting, wide sidewalk, would be impossible to get the bus out of the travel lane and would always block bike lane.</v>
          </cell>
          <cell r="W14" t="str">
            <v>X</v>
          </cell>
          <cell r="AG14" t="str">
            <v>N</v>
          </cell>
          <cell r="AH14" t="str">
            <v xml:space="preserve"> - </v>
          </cell>
          <cell r="AS14" t="str">
            <v>Y</v>
          </cell>
          <cell r="AW14" t="str">
            <v>6.5 x cont</v>
          </cell>
          <cell r="AZ14" t="str">
            <v>Y</v>
          </cell>
          <cell r="BF14" t="str">
            <v>Residential, Church across street</v>
          </cell>
          <cell r="BH14" t="str">
            <v>Y</v>
          </cell>
          <cell r="BJ14">
            <v>2</v>
          </cell>
        </row>
        <row r="15">
          <cell r="E15" t="str">
            <v>Sunset Blvd after Fairway Dr.</v>
          </cell>
          <cell r="K15" t="e">
            <v>#VALUE!</v>
          </cell>
          <cell r="W15" t="str">
            <v>X</v>
          </cell>
          <cell r="AG15" t="str">
            <v>Y</v>
          </cell>
          <cell r="AH15" t="str">
            <v>Partial - Trees</v>
          </cell>
          <cell r="AS15" t="str">
            <v>Y</v>
          </cell>
          <cell r="AW15" t="str">
            <v>6.5 x cont</v>
          </cell>
          <cell r="AZ15" t="str">
            <v>Y</v>
          </cell>
          <cell r="BF15" t="str">
            <v>Fairway Downs Shopping Center</v>
          </cell>
          <cell r="BH15" t="str">
            <v>Y</v>
          </cell>
          <cell r="BJ15">
            <v>2</v>
          </cell>
        </row>
        <row r="16">
          <cell r="E16" t="str">
            <v>Park Dr. after Sunset @ McD's</v>
          </cell>
          <cell r="K16" t="e">
            <v>#VALUE!</v>
          </cell>
          <cell r="W16" t="str">
            <v>X</v>
          </cell>
          <cell r="AG16" t="str">
            <v>N</v>
          </cell>
          <cell r="AH16" t="str">
            <v xml:space="preserve"> - </v>
          </cell>
          <cell r="AS16" t="str">
            <v>Y</v>
          </cell>
          <cell r="AW16" t="str">
            <v>6.5 x cont</v>
          </cell>
          <cell r="AZ16" t="str">
            <v>Y</v>
          </cell>
          <cell r="BF16" t="str">
            <v>McDonalds, Safeway, various shopping</v>
          </cell>
          <cell r="BH16" t="str">
            <v>Y - Nearby</v>
          </cell>
          <cell r="BJ16">
            <v>2</v>
          </cell>
        </row>
        <row r="17">
          <cell r="E17" t="str">
            <v>Park Dr. after Big Sky Dr.</v>
          </cell>
          <cell r="K17" t="str">
            <v>Could remove what appears to be public landscaping to site closer to cross street, location marked is where sidewalk fronts roadway, likely better to site closer to King Pine than Big Sky due to presence of existing sidewalk</v>
          </cell>
          <cell r="W17" t="str">
            <v>X</v>
          </cell>
          <cell r="AG17" t="str">
            <v>N</v>
          </cell>
          <cell r="AH17" t="str">
            <v xml:space="preserve"> - </v>
          </cell>
          <cell r="AS17" t="str">
            <v>Y</v>
          </cell>
          <cell r="AW17" t="str">
            <v>6.5 x cont</v>
          </cell>
          <cell r="AZ17" t="str">
            <v>Y</v>
          </cell>
          <cell r="BF17" t="str">
            <v>Residential, N/A</v>
          </cell>
          <cell r="BH17" t="str">
            <v xml:space="preserve"> - </v>
          </cell>
          <cell r="BJ17">
            <v>2</v>
          </cell>
        </row>
        <row r="18">
          <cell r="E18" t="str">
            <v>Pleasant Grove Blvd after Highland Park Dr.</v>
          </cell>
          <cell r="K18" t="str">
            <v>Existing bus pullout, crosswalk nearby, wide sidewalk, adding a shelter may be tight but plenty of room for bench/pole, may require lighting improvement for safety</v>
          </cell>
          <cell r="W18" t="str">
            <v>X</v>
          </cell>
          <cell r="AG18" t="str">
            <v>N</v>
          </cell>
          <cell r="AH18" t="str">
            <v xml:space="preserve"> - </v>
          </cell>
          <cell r="AL18" t="str">
            <v>Y</v>
          </cell>
          <cell r="AS18" t="str">
            <v>Y</v>
          </cell>
          <cell r="AW18" t="str">
            <v>8.5 x cont</v>
          </cell>
          <cell r="AZ18" t="str">
            <v>Y</v>
          </cell>
          <cell r="BF18" t="str">
            <v>Nugget Market</v>
          </cell>
          <cell r="BH18" t="str">
            <v>Y</v>
          </cell>
          <cell r="BJ18">
            <v>2</v>
          </cell>
        </row>
        <row r="19">
          <cell r="E19" t="str">
            <v>Pleasant Grove Blvd. before Fairway Dr</v>
          </cell>
          <cell r="K19" t="e">
            <v>#VALUE!</v>
          </cell>
          <cell r="W19" t="str">
            <v>X</v>
          </cell>
          <cell r="AG19" t="str">
            <v>N</v>
          </cell>
          <cell r="AH19" t="str">
            <v xml:space="preserve"> - </v>
          </cell>
          <cell r="AS19" t="str">
            <v>Y</v>
          </cell>
          <cell r="AW19" t="str">
            <v>8.5 x cont</v>
          </cell>
          <cell r="AZ19" t="str">
            <v>Y</v>
          </cell>
          <cell r="BF19" t="str">
            <v>Nugget Market</v>
          </cell>
          <cell r="BH19" t="str">
            <v>Y - Nearby Light</v>
          </cell>
          <cell r="BJ19">
            <v>2</v>
          </cell>
        </row>
        <row r="20">
          <cell r="E20" t="str">
            <v>Pleasant Grove Blvd after Fairway</v>
          </cell>
          <cell r="K20" t="str">
            <v>Ideal location, existing Roseville Transit stop (53277) with bus pullout, shelter, bench, lighting, and concrete pad</v>
          </cell>
          <cell r="W20" t="str">
            <v>X</v>
          </cell>
          <cell r="AG20" t="str">
            <v>Y</v>
          </cell>
          <cell r="AH20" t="str">
            <v>Shelter</v>
          </cell>
          <cell r="AS20" t="str">
            <v>Y</v>
          </cell>
          <cell r="AW20" t="str">
            <v>8.5 x cont</v>
          </cell>
          <cell r="AZ20" t="str">
            <v>Y</v>
          </cell>
          <cell r="BF20" t="str">
            <v>Nugget Market, Grocery, Shopping</v>
          </cell>
          <cell r="BH20" t="str">
            <v>Y - Light</v>
          </cell>
          <cell r="BJ20">
            <v>2</v>
          </cell>
        </row>
        <row r="21">
          <cell r="E21" t="str">
            <v>Pleasant Grove Blvd before Highland Point Dr</v>
          </cell>
          <cell r="K21" t="str">
            <v>Ideal location, existing Roseville Transit stop (53278) bus does block merge/turn lane to provide service at likely very busy sams club/shopping center exit. Existing Shelter, bench, pole, trashcan, may require lighting improvements for safety?</v>
          </cell>
          <cell r="W21" t="str">
            <v>X - Map</v>
          </cell>
          <cell r="AG21" t="str">
            <v>Y</v>
          </cell>
          <cell r="AH21" t="str">
            <v>Shelter</v>
          </cell>
          <cell r="AS21" t="str">
            <v>Y</v>
          </cell>
          <cell r="AW21" t="str">
            <v>6.5 x cont</v>
          </cell>
          <cell r="AZ21" t="str">
            <v>Y</v>
          </cell>
          <cell r="BF21" t="str">
            <v>Restaurants, Shopping</v>
          </cell>
          <cell r="BH21" t="str">
            <v>Y</v>
          </cell>
          <cell r="BJ21">
            <v>2</v>
          </cell>
        </row>
        <row r="22">
          <cell r="E22" t="str">
            <v>Pleasant Grove Blvd after Highland before Chambord Way</v>
          </cell>
          <cell r="K22" t="e">
            <v>#VALUE!</v>
          </cell>
          <cell r="W22" t="str">
            <v>X</v>
          </cell>
          <cell r="AG22" t="str">
            <v>Y</v>
          </cell>
          <cell r="AH22" t="str">
            <v>Partial - Trees</v>
          </cell>
          <cell r="AS22" t="str">
            <v>Y</v>
          </cell>
          <cell r="AW22" t="str">
            <v>8.5 x cont</v>
          </cell>
          <cell r="AZ22" t="str">
            <v>Y</v>
          </cell>
          <cell r="BF22" t="str">
            <v>Residential</v>
          </cell>
          <cell r="BH22" t="str">
            <v>N</v>
          </cell>
          <cell r="BJ22">
            <v>2</v>
          </cell>
        </row>
        <row r="23">
          <cell r="E23" t="str">
            <v>Pleasant Grove Blvd  after Fairway Dr</v>
          </cell>
          <cell r="K23" t="e">
            <v>#VALUE!</v>
          </cell>
          <cell r="W23" t="str">
            <v>X</v>
          </cell>
          <cell r="AG23" t="str">
            <v>N</v>
          </cell>
          <cell r="AH23" t="str">
            <v xml:space="preserve"> - </v>
          </cell>
          <cell r="AS23" t="str">
            <v>Y</v>
          </cell>
          <cell r="AW23" t="str">
            <v>6.5 x cont</v>
          </cell>
          <cell r="AZ23" t="str">
            <v>Y</v>
          </cell>
          <cell r="BF23" t="str">
            <v>Nugget Market, Shopping Center</v>
          </cell>
          <cell r="BH23" t="str">
            <v>Y - Light</v>
          </cell>
          <cell r="BJ23">
            <v>2</v>
          </cell>
        </row>
        <row r="24">
          <cell r="E24" t="str">
            <v>Pleasant Grove Blvd after Highland Pk</v>
          </cell>
          <cell r="K24" t="str">
            <v xml:space="preserve">Ideal location for a stop, existing bus pullout, pad, wide sidewalks, would need pole, and lighting improvements for safety. </v>
          </cell>
          <cell r="W24" t="str">
            <v>X</v>
          </cell>
          <cell r="AG24" t="str">
            <v>Y</v>
          </cell>
          <cell r="AH24" t="str">
            <v>Partial - Trees</v>
          </cell>
          <cell r="AS24" t="str">
            <v>Y</v>
          </cell>
          <cell r="AW24" t="str">
            <v>8.5 x cont</v>
          </cell>
          <cell r="AZ24" t="str">
            <v>Y</v>
          </cell>
          <cell r="BF24" t="str">
            <v>Residential</v>
          </cell>
          <cell r="BH24" t="str">
            <v>Y - At Light</v>
          </cell>
          <cell r="BJ24">
            <v>2</v>
          </cell>
        </row>
        <row r="25">
          <cell r="E25" t="str">
            <v>Park Dr. after Solitude Wy</v>
          </cell>
          <cell r="K25" t="e">
            <v>#VALUE!</v>
          </cell>
          <cell r="W25" t="str">
            <v>X</v>
          </cell>
          <cell r="AG25" t="str">
            <v>Y</v>
          </cell>
          <cell r="AH25" t="str">
            <v>Partial - Trees</v>
          </cell>
          <cell r="AS25" t="str">
            <v>Y</v>
          </cell>
          <cell r="AW25" t="str">
            <v>6 x cont</v>
          </cell>
          <cell r="AZ25" t="str">
            <v>Y</v>
          </cell>
          <cell r="BF25" t="str">
            <v>Residential, Storage</v>
          </cell>
          <cell r="BH25" t="str">
            <v>N</v>
          </cell>
          <cell r="BJ25">
            <v>2</v>
          </cell>
        </row>
        <row r="26">
          <cell r="E26" t="str">
            <v>Park Dr. before light Rock Creek Plaza Safeway</v>
          </cell>
          <cell r="K26" t="e">
            <v>#VALUE!</v>
          </cell>
          <cell r="W26" t="str">
            <v>X</v>
          </cell>
          <cell r="AG26" t="str">
            <v>Y</v>
          </cell>
          <cell r="AH26" t="str">
            <v>Partial - Trees</v>
          </cell>
          <cell r="AS26" t="str">
            <v>Y</v>
          </cell>
          <cell r="AW26" t="str">
            <v>6.5 x cont</v>
          </cell>
          <cell r="AZ26" t="str">
            <v>Y</v>
          </cell>
          <cell r="BF26" t="str">
            <v>Safeway</v>
          </cell>
          <cell r="BH26" t="str">
            <v>Y - At Light</v>
          </cell>
          <cell r="BJ26">
            <v>2</v>
          </cell>
        </row>
        <row r="27">
          <cell r="E27" t="str">
            <v>Park Dr. after Park @ AM/PM</v>
          </cell>
          <cell r="K27" t="str">
            <v xml:space="preserve">Much better alternative to before Sunset, existing bus pullout </v>
          </cell>
          <cell r="W27" t="str">
            <v>X</v>
          </cell>
          <cell r="AG27" t="str">
            <v>Y</v>
          </cell>
          <cell r="AH27" t="str">
            <v>Partial - Trees</v>
          </cell>
          <cell r="AS27" t="str">
            <v>Y</v>
          </cell>
          <cell r="AW27" t="str">
            <v>8 x cont</v>
          </cell>
          <cell r="AZ27" t="str">
            <v>Y</v>
          </cell>
          <cell r="BF27" t="str">
            <v>Safeway, AM/PM, Shopping, Restaurants</v>
          </cell>
          <cell r="BH27" t="str">
            <v>Y - At Light</v>
          </cell>
          <cell r="BJ27">
            <v>2</v>
          </cell>
        </row>
        <row r="28">
          <cell r="E28" t="str">
            <v>Park Dr. after Boardwalk</v>
          </cell>
          <cell r="K28" t="str">
            <v xml:space="preserve">Ideal Site, large bus pullout, wide sidewalk. Would require pole, lighting improvements, bench? (nearby sign says senior citizen  facility). </v>
          </cell>
          <cell r="W28" t="str">
            <v>X</v>
          </cell>
          <cell r="AG28" t="str">
            <v>Y</v>
          </cell>
          <cell r="AH28" t="str">
            <v>Partial - Trees</v>
          </cell>
          <cell r="AS28" t="str">
            <v>Y</v>
          </cell>
          <cell r="AW28" t="str">
            <v>8.5 x cont</v>
          </cell>
          <cell r="AZ28" t="str">
            <v>Y</v>
          </cell>
          <cell r="BF28" t="str">
            <v>Senior Facility, same side, park opposite</v>
          </cell>
          <cell r="BH28" t="str">
            <v>Y - At Light</v>
          </cell>
          <cell r="BJ28">
            <v>2</v>
          </cell>
        </row>
        <row r="29">
          <cell r="E29" t="str">
            <v>Park Dr. before Santa Fe</v>
          </cell>
          <cell r="K29" t="e">
            <v>#VALUE!</v>
          </cell>
          <cell r="W29" t="str">
            <v>X</v>
          </cell>
          <cell r="AG29" t="str">
            <v>Y</v>
          </cell>
          <cell r="AH29" t="str">
            <v>Partial - Trees</v>
          </cell>
          <cell r="AS29" t="str">
            <v>Y</v>
          </cell>
          <cell r="AW29" t="str">
            <v>6 x cont</v>
          </cell>
          <cell r="AZ29" t="str">
            <v>Y</v>
          </cell>
          <cell r="BF29" t="str">
            <v>Senior Housing</v>
          </cell>
          <cell r="BH29" t="str">
            <v>Y - Santa Fe park</v>
          </cell>
          <cell r="BJ29">
            <v>2</v>
          </cell>
        </row>
        <row r="30">
          <cell r="E30" t="str">
            <v>Stanford Ranch Rd at Savemart Plaza</v>
          </cell>
          <cell r="K30" t="str">
            <v xml:space="preserve">Bus will obstruct traffic exiting savemart plaza, but would be able to get out of travel lane. Wide sidewalk, natural shade nearby, but unlikely usable for waiting passengers due to southren exposure. </v>
          </cell>
          <cell r="W30" t="str">
            <v>X</v>
          </cell>
          <cell r="AG30" t="str">
            <v>N</v>
          </cell>
          <cell r="AH30" t="str">
            <v xml:space="preserve"> - </v>
          </cell>
          <cell r="AS30" t="str">
            <v>Y</v>
          </cell>
          <cell r="AW30" t="str">
            <v>6.5 x cont</v>
          </cell>
          <cell r="AZ30" t="str">
            <v>Y</v>
          </cell>
          <cell r="BF30" t="str">
            <v>Savemart</v>
          </cell>
          <cell r="BH30" t="str">
            <v>N</v>
          </cell>
          <cell r="BJ30">
            <v>2</v>
          </cell>
        </row>
        <row r="31">
          <cell r="E31" t="str">
            <v>Stanford Ranch Rd  after Darby</v>
          </cell>
          <cell r="K31" t="str">
            <v>Bus will obstruct travel lane and bike lane, sidewalk width questionable fronted by subdivision landscaping, likely a low ridership stop which may Nt require much more than a pole and sign.</v>
          </cell>
          <cell r="W31" t="str">
            <v>X</v>
          </cell>
          <cell r="AG31" t="str">
            <v>N</v>
          </cell>
          <cell r="AH31" t="str">
            <v xml:space="preserve"> - </v>
          </cell>
          <cell r="AS31" t="str">
            <v>Y</v>
          </cell>
          <cell r="AW31" t="str">
            <v>6.5 x cont</v>
          </cell>
          <cell r="AZ31" t="str">
            <v>Y</v>
          </cell>
          <cell r="BF31" t="str">
            <v>Residential</v>
          </cell>
          <cell r="BH31" t="str">
            <v>Y - At Light</v>
          </cell>
          <cell r="BJ31">
            <v>2</v>
          </cell>
        </row>
        <row r="32">
          <cell r="E32" t="str">
            <v>Stanford Ranch Rd after West Oaks</v>
          </cell>
          <cell r="K32" t="str">
            <v xml:space="preserve">Ideal Site, large bus pullout, wide sidewalk. Would require pole, maybe lighting improvements. </v>
          </cell>
          <cell r="W32" t="str">
            <v>X</v>
          </cell>
          <cell r="AG32" t="str">
            <v>N</v>
          </cell>
          <cell r="AH32" t="str">
            <v xml:space="preserve"> - </v>
          </cell>
          <cell r="AS32" t="str">
            <v>Y</v>
          </cell>
          <cell r="AW32" t="str">
            <v>8.5 x cont</v>
          </cell>
          <cell r="AZ32" t="str">
            <v>Y</v>
          </cell>
          <cell r="BF32" t="str">
            <v>Residential</v>
          </cell>
          <cell r="BH32" t="str">
            <v>Y - At Light</v>
          </cell>
          <cell r="BJ32">
            <v>2</v>
          </cell>
        </row>
        <row r="33">
          <cell r="E33" t="str">
            <v xml:space="preserve">Stanford Ranch Rd after Wildcat </v>
          </cell>
          <cell r="K33" t="str">
            <v xml:space="preserve">Ideal Site, large bus pullout, wide sidewalk. Would require pole, maybe lighting improvements. </v>
          </cell>
          <cell r="W33" t="str">
            <v>X</v>
          </cell>
          <cell r="AG33" t="str">
            <v>N</v>
          </cell>
          <cell r="AH33" t="str">
            <v xml:space="preserve"> - </v>
          </cell>
          <cell r="AS33" t="str">
            <v>Y</v>
          </cell>
          <cell r="AW33" t="str">
            <v>8.5 x cont</v>
          </cell>
          <cell r="AZ33" t="str">
            <v>Y</v>
          </cell>
          <cell r="BF33" t="str">
            <v>Residential</v>
          </cell>
          <cell r="BH33" t="str">
            <v>Y - At Light</v>
          </cell>
          <cell r="BJ33">
            <v>2</v>
          </cell>
        </row>
        <row r="34">
          <cell r="E34" t="str">
            <v>Stanford Ranch Rd after Sunset Blvd</v>
          </cell>
          <cell r="K34" t="str">
            <v>Ideal site large bus pullout, wide sidewalks will need lighting improvements.</v>
          </cell>
          <cell r="W34" t="str">
            <v>X</v>
          </cell>
          <cell r="AG34" t="str">
            <v>N</v>
          </cell>
          <cell r="AH34" t="str">
            <v xml:space="preserve"> - </v>
          </cell>
          <cell r="AS34" t="str">
            <v>Y</v>
          </cell>
          <cell r="AW34" t="str">
            <v>8.5 x cont</v>
          </cell>
          <cell r="AZ34" t="str">
            <v>Y</v>
          </cell>
          <cell r="BF34" t="str">
            <v>County Offices, Shopping</v>
          </cell>
          <cell r="BH34" t="str">
            <v>Y - At Light</v>
          </cell>
          <cell r="BJ34">
            <v>2</v>
          </cell>
        </row>
        <row r="35">
          <cell r="E35" t="str">
            <v>Stanford Ranch Rd after Wildcat</v>
          </cell>
          <cell r="K35" t="str">
            <v>Ideal site large bus pullout, will need lighting improvements.</v>
          </cell>
          <cell r="W35" t="str">
            <v>X</v>
          </cell>
          <cell r="AG35" t="str">
            <v>N</v>
          </cell>
          <cell r="AH35" t="str">
            <v xml:space="preserve"> - </v>
          </cell>
          <cell r="AS35" t="str">
            <v>Y</v>
          </cell>
          <cell r="AW35" t="str">
            <v>8.5 x cont</v>
          </cell>
          <cell r="AZ35" t="str">
            <v>Y</v>
          </cell>
          <cell r="BF35" t="str">
            <v>Residential, Taco Bell</v>
          </cell>
          <cell r="BH35" t="str">
            <v>Y - At Light</v>
          </cell>
          <cell r="BJ35">
            <v>2</v>
          </cell>
        </row>
        <row r="36">
          <cell r="E36" t="str">
            <v>Stanford Ranch Rd after West Oaks</v>
          </cell>
          <cell r="K36" t="str">
            <v>Ideal site large bus pullout, wide sidewalk will need lighting improvements.</v>
          </cell>
          <cell r="W36" t="str">
            <v>X</v>
          </cell>
          <cell r="AG36" t="str">
            <v>N</v>
          </cell>
          <cell r="AH36" t="str">
            <v xml:space="preserve"> - </v>
          </cell>
          <cell r="AS36" t="str">
            <v>Y</v>
          </cell>
          <cell r="AW36" t="str">
            <v>8.5 x cont</v>
          </cell>
          <cell r="AZ36" t="str">
            <v>Y</v>
          </cell>
          <cell r="BF36" t="str">
            <v>Residential</v>
          </cell>
          <cell r="BH36" t="str">
            <v>Y - At Light</v>
          </cell>
          <cell r="BJ36"/>
        </row>
        <row r="37">
          <cell r="E37" t="str">
            <v>Stanford Ranch Rd  after Darby</v>
          </cell>
          <cell r="K37" t="str">
            <v>Bus will obstruct travel lane and bike lane, sidewalk width questionable fronted by subdivision landscaping, likely a low ridership stop which may Nt require much more than a pole and sign.</v>
          </cell>
          <cell r="W37" t="str">
            <v>X</v>
          </cell>
          <cell r="AG37" t="str">
            <v>Y</v>
          </cell>
          <cell r="AH37" t="str">
            <v>Partial - trees</v>
          </cell>
          <cell r="AS37" t="str">
            <v>Y</v>
          </cell>
          <cell r="AW37" t="str">
            <v>6.5 x cont</v>
          </cell>
          <cell r="AZ37" t="str">
            <v>N</v>
          </cell>
          <cell r="BF37" t="str">
            <v>Residential</v>
          </cell>
          <cell r="BH37" t="str">
            <v>Y - At Light</v>
          </cell>
        </row>
        <row r="38">
          <cell r="E38" t="str">
            <v>Stanford Ranch Rd B4 Park Dr. N -Savemart Plaza</v>
          </cell>
          <cell r="K38" t="str">
            <v xml:space="preserve">If sited before it will block turn/bike lane, there is an obvious pullout intended for bus service immediately after Park, the only downside is two crosswalks to get to savemart rather than one. </v>
          </cell>
          <cell r="W38" t="str">
            <v>X</v>
          </cell>
          <cell r="AG38" t="str">
            <v>N</v>
          </cell>
          <cell r="AH38" t="str">
            <v xml:space="preserve"> - </v>
          </cell>
          <cell r="AS38" t="str">
            <v>Y</v>
          </cell>
          <cell r="AW38" t="str">
            <v>8.5 x cont</v>
          </cell>
          <cell r="AZ38" t="str">
            <v>Y</v>
          </cell>
          <cell r="BF38" t="str">
            <v>Savemart Shopping</v>
          </cell>
          <cell r="BH38" t="str">
            <v>Y - At Light</v>
          </cell>
          <cell r="BJ38"/>
        </row>
        <row r="39">
          <cell r="E39" t="str">
            <v>Park Dr. after Theona Wy.</v>
          </cell>
          <cell r="K39" t="str">
            <v xml:space="preserve">Same issue as the Santa Fe Way stop, bus will block travel/bike lane, however there is space here for adding a pullout. Alternative would be looping around Theona Way which is a short loop road. </v>
          </cell>
          <cell r="W39" t="str">
            <v>X</v>
          </cell>
          <cell r="AG39" t="str">
            <v>N</v>
          </cell>
          <cell r="AH39" t="str">
            <v xml:space="preserve"> - </v>
          </cell>
          <cell r="AS39" t="str">
            <v>Y</v>
          </cell>
          <cell r="AW39" t="str">
            <v>6.5 x cont</v>
          </cell>
          <cell r="AZ39" t="str">
            <v>Y</v>
          </cell>
          <cell r="BF39" t="str">
            <v>Park</v>
          </cell>
          <cell r="BH39" t="str">
            <v>Y - At Park ?</v>
          </cell>
        </row>
        <row r="40">
          <cell r="E40" t="str">
            <v>Park Dr. after Boardwalk</v>
          </cell>
          <cell r="K40" t="str">
            <v>Ideal site large bus pullout, wide sidewalk will need lighting improvements.</v>
          </cell>
          <cell r="W40" t="str">
            <v>X</v>
          </cell>
          <cell r="AG40" t="str">
            <v>Y</v>
          </cell>
          <cell r="AH40" t="str">
            <v>Trees</v>
          </cell>
          <cell r="AS40" t="str">
            <v>Y</v>
          </cell>
          <cell r="AW40" t="str">
            <v>8.5 x cont</v>
          </cell>
          <cell r="AZ40" t="str">
            <v>Y</v>
          </cell>
          <cell r="BF40" t="str">
            <v>Park</v>
          </cell>
          <cell r="BH40" t="str">
            <v>Y - At Light</v>
          </cell>
          <cell r="BJ40"/>
        </row>
        <row r="41">
          <cell r="E41" t="str">
            <v>Park Dr. after Farrier rd</v>
          </cell>
          <cell r="K41" t="str">
            <v>Ideal site large bus pullout, wide sidewalk will need lighting improvements.</v>
          </cell>
          <cell r="W41" t="str">
            <v>X</v>
          </cell>
          <cell r="AG41" t="str">
            <v>Y</v>
          </cell>
          <cell r="AH41" t="str">
            <v xml:space="preserve">Trees </v>
          </cell>
          <cell r="AS41" t="str">
            <v>Y</v>
          </cell>
          <cell r="AW41" t="str">
            <v>8.5 x cont</v>
          </cell>
          <cell r="AZ41" t="str">
            <v>Y</v>
          </cell>
          <cell r="BF41" t="str">
            <v>Residential</v>
          </cell>
          <cell r="BH41" t="str">
            <v>Y - At Light</v>
          </cell>
          <cell r="BJ41"/>
        </row>
        <row r="42">
          <cell r="E42" t="str">
            <v>Park Dr. before Sunset @ Wells Fargo</v>
          </cell>
          <cell r="K42" t="str">
            <v xml:space="preserve">Large right turn lane, maybe space for both bus pullout and turn lane otherwise it will block. </v>
          </cell>
          <cell r="W42" t="str">
            <v>X</v>
          </cell>
          <cell r="AG42" t="str">
            <v>Y</v>
          </cell>
          <cell r="AH42" t="str">
            <v xml:space="preserve">Trees </v>
          </cell>
          <cell r="AS42" t="str">
            <v>Y</v>
          </cell>
          <cell r="AW42" t="str">
            <v>6.5 x cont</v>
          </cell>
          <cell r="AZ42" t="str">
            <v>Y</v>
          </cell>
          <cell r="BF42" t="str">
            <v>Wells Fargo, Walgreens</v>
          </cell>
          <cell r="BH42" t="str">
            <v>N</v>
          </cell>
          <cell r="BJ42"/>
        </row>
        <row r="43">
          <cell r="E43" t="str">
            <v>EUREKA RD at DEER VALLEY 2</v>
          </cell>
          <cell r="K43"/>
          <cell r="W43" t="str">
            <v>X</v>
          </cell>
          <cell r="AG43" t="str">
            <v>Y</v>
          </cell>
          <cell r="AH43" t="str">
            <v>Shelter</v>
          </cell>
          <cell r="AS43" t="str">
            <v>Y</v>
          </cell>
          <cell r="AW43" t="str">
            <v>8.5 x cont</v>
          </cell>
          <cell r="AZ43" t="str">
            <v>Y</v>
          </cell>
          <cell r="BF43" t="str">
            <v>Residential</v>
          </cell>
          <cell r="BH43" t="str">
            <v>Y - at light</v>
          </cell>
        </row>
        <row r="44">
          <cell r="E44" t="str">
            <v>EUREKA RD at DEER VALLEY 1</v>
          </cell>
          <cell r="K44"/>
          <cell r="W44" t="str">
            <v>X - Map with link to schedule</v>
          </cell>
          <cell r="AG44" t="str">
            <v>Y</v>
          </cell>
          <cell r="AH44" t="str">
            <v>Shelter</v>
          </cell>
          <cell r="AS44" t="str">
            <v>Y</v>
          </cell>
          <cell r="AW44" t="str">
            <v>8.5 x cont</v>
          </cell>
          <cell r="AZ44" t="str">
            <v>Y</v>
          </cell>
          <cell r="BF44" t="str">
            <v>Residential</v>
          </cell>
          <cell r="BH44" t="str">
            <v>Y - at light</v>
          </cell>
          <cell r="BJ44"/>
        </row>
        <row r="45">
          <cell r="E45" t="str">
            <v>Placer Corp Dr before Industrial Ave</v>
          </cell>
          <cell r="K45"/>
          <cell r="W45" t="str">
            <v>X</v>
          </cell>
          <cell r="AG45" t="str">
            <v>Y</v>
          </cell>
          <cell r="AH45" t="str">
            <v>Trees</v>
          </cell>
          <cell r="AS45" t="str">
            <v>N</v>
          </cell>
          <cell r="AW45" t="str">
            <v>5.0 x cont</v>
          </cell>
          <cell r="AZ45" t="str">
            <v xml:space="preserve">Y </v>
          </cell>
          <cell r="BF45" t="str">
            <v>Public Defender, Flip n Fly</v>
          </cell>
          <cell r="BH45" t="str">
            <v>N</v>
          </cell>
        </row>
        <row r="46">
          <cell r="E46" t="str">
            <v>S. Loop Rd. before Sunset Blvd</v>
          </cell>
          <cell r="K46"/>
          <cell r="W46" t="str">
            <v>X</v>
          </cell>
          <cell r="AG46" t="str">
            <v>N</v>
          </cell>
          <cell r="AH46" t="str">
            <v xml:space="preserve"> - </v>
          </cell>
          <cell r="AS46" t="str">
            <v>Y</v>
          </cell>
          <cell r="AW46" t="str">
            <v>6.5 x cont</v>
          </cell>
          <cell r="AZ46" t="str">
            <v xml:space="preserve">Y </v>
          </cell>
          <cell r="BF46" t="str">
            <v>n/a</v>
          </cell>
          <cell r="BH46" t="str">
            <v>N</v>
          </cell>
          <cell r="BJ46"/>
        </row>
        <row r="47">
          <cell r="E47" t="str">
            <v>E ROSEVILLE PKWY at TAYLOR RD</v>
          </cell>
          <cell r="K47"/>
          <cell r="W47" t="str">
            <v>X</v>
          </cell>
          <cell r="AG47" t="str">
            <v>Y</v>
          </cell>
          <cell r="AH47" t="str">
            <v xml:space="preserve">Trees </v>
          </cell>
          <cell r="AS47" t="str">
            <v>Y</v>
          </cell>
          <cell r="AW47" t="str">
            <v>8 x 5 cont</v>
          </cell>
          <cell r="AZ47" t="str">
            <v>Y</v>
          </cell>
          <cell r="BF47" t="str">
            <v>Burger King, 76 Food Mart</v>
          </cell>
          <cell r="BH47" t="str">
            <v>Y - at light nearby</v>
          </cell>
        </row>
        <row r="48">
          <cell r="E48" t="str">
            <v>EUREKA RD at PROFESSIONAL DR</v>
          </cell>
          <cell r="K48"/>
          <cell r="W48" t="str">
            <v>X</v>
          </cell>
          <cell r="AG48" t="str">
            <v>Y</v>
          </cell>
          <cell r="AH48" t="str">
            <v>Shelter</v>
          </cell>
          <cell r="AS48" t="str">
            <v>Y</v>
          </cell>
          <cell r="AW48" t="str">
            <v>8.5 x cont</v>
          </cell>
          <cell r="AZ48" t="str">
            <v>Y</v>
          </cell>
          <cell r="BF48" t="str">
            <v>Offices/na</v>
          </cell>
          <cell r="BH48" t="str">
            <v>N</v>
          </cell>
          <cell r="BJ48"/>
        </row>
        <row r="49">
          <cell r="E49" t="str">
            <v>EUREKA RD at DOUGLAS BLVD</v>
          </cell>
          <cell r="K49"/>
          <cell r="W49" t="str">
            <v>X</v>
          </cell>
          <cell r="AG49" t="str">
            <v>Y</v>
          </cell>
          <cell r="AH49" t="str">
            <v>Partial Trees</v>
          </cell>
          <cell r="AS49" t="str">
            <v>Y</v>
          </cell>
          <cell r="AW49" t="str">
            <v>8.5 x cont</v>
          </cell>
          <cell r="AZ49" t="str">
            <v>Y</v>
          </cell>
          <cell r="BF49" t="str">
            <v>Kaiser Permanente</v>
          </cell>
          <cell r="BH49" t="str">
            <v>Y - at light</v>
          </cell>
        </row>
        <row r="50">
          <cell r="E50" t="str">
            <v>EUREKA RD at LEAD HILL BLVD</v>
          </cell>
          <cell r="K50"/>
          <cell r="W50" t="str">
            <v>X</v>
          </cell>
          <cell r="AG50" t="str">
            <v>Y</v>
          </cell>
          <cell r="AH50" t="str">
            <v>Shelter</v>
          </cell>
          <cell r="AS50" t="str">
            <v>Y</v>
          </cell>
          <cell r="AW50" t="str">
            <v>8.5 x cont</v>
          </cell>
          <cell r="AZ50" t="str">
            <v>Y</v>
          </cell>
          <cell r="BF50" t="str">
            <v>Restaurants, Shops</v>
          </cell>
          <cell r="BH50" t="str">
            <v>Y - at light</v>
          </cell>
          <cell r="BJ50"/>
        </row>
        <row r="51">
          <cell r="E51" t="str">
            <v>EUREKA RD at ROCKY RIDGE DR</v>
          </cell>
          <cell r="K51"/>
          <cell r="W51" t="str">
            <v>X</v>
          </cell>
          <cell r="AG51" t="str">
            <v>Y</v>
          </cell>
          <cell r="AH51" t="str">
            <v>Shelter</v>
          </cell>
          <cell r="AS51" t="str">
            <v>Y</v>
          </cell>
          <cell r="AW51" t="str">
            <v>8.5 x cont</v>
          </cell>
          <cell r="AZ51" t="str">
            <v>Y</v>
          </cell>
          <cell r="BF51" t="str">
            <v>Eureka Corporate Plaza, NA</v>
          </cell>
          <cell r="BH51" t="str">
            <v>Y - at light - far away</v>
          </cell>
        </row>
        <row r="52">
          <cell r="E52" t="str">
            <v>FAIRWAY DR at PLEASANT GROVE BLVD</v>
          </cell>
          <cell r="K52"/>
          <cell r="W52" t="str">
            <v>X</v>
          </cell>
          <cell r="AG52" t="str">
            <v>Y</v>
          </cell>
          <cell r="AH52" t="str">
            <v>Partial Trees</v>
          </cell>
          <cell r="AS52" t="str">
            <v>Y</v>
          </cell>
          <cell r="AW52" t="str">
            <v>8.5 x cont</v>
          </cell>
          <cell r="AZ52" t="str">
            <v>Y</v>
          </cell>
          <cell r="BF52" t="str">
            <v>In-N-Out</v>
          </cell>
          <cell r="BH52" t="str">
            <v>Y - at light</v>
          </cell>
          <cell r="BJ52"/>
        </row>
        <row r="53">
          <cell r="E53" t="str">
            <v>FAIRWAY DR at ROSEHALL DR</v>
          </cell>
          <cell r="K53"/>
          <cell r="W53" t="str">
            <v>X</v>
          </cell>
          <cell r="AG53" t="str">
            <v>N</v>
          </cell>
          <cell r="AH53" t="str">
            <v xml:space="preserve"> - </v>
          </cell>
          <cell r="AS53" t="str">
            <v>Y</v>
          </cell>
          <cell r="AW53" t="str">
            <v>8.5 x cont</v>
          </cell>
          <cell r="AZ53" t="str">
            <v>Y</v>
          </cell>
          <cell r="BF53" t="str">
            <v>Target</v>
          </cell>
          <cell r="BH53" t="str">
            <v>Y - at light</v>
          </cell>
        </row>
        <row r="54">
          <cell r="E54" t="str">
            <v>FAIRWAY DR at CORTINA CIR</v>
          </cell>
          <cell r="K54"/>
          <cell r="W54" t="str">
            <v>X</v>
          </cell>
          <cell r="AG54" t="str">
            <v>Y</v>
          </cell>
          <cell r="AH54" t="str">
            <v>Partial Trees</v>
          </cell>
          <cell r="AS54" t="str">
            <v>Y</v>
          </cell>
          <cell r="AW54" t="str">
            <v>8.5 x cont</v>
          </cell>
          <cell r="AZ54" t="str">
            <v>Y</v>
          </cell>
          <cell r="BF54" t="str">
            <v>Roseville Crossing, Residential</v>
          </cell>
          <cell r="BH54" t="str">
            <v>Y - at light</v>
          </cell>
          <cell r="BJ54"/>
        </row>
        <row r="55">
          <cell r="E55" t="str">
            <v>FAIRWAY DR at BLUE OAKS BLVD</v>
          </cell>
          <cell r="K55"/>
          <cell r="W55" t="str">
            <v>X</v>
          </cell>
          <cell r="AG55" t="str">
            <v>Y</v>
          </cell>
          <cell r="AH55" t="str">
            <v>Partial Trees</v>
          </cell>
          <cell r="AS55" t="str">
            <v>Y</v>
          </cell>
          <cell r="AW55" t="str">
            <v>8.5 x cont</v>
          </cell>
          <cell r="AZ55" t="str">
            <v>Y</v>
          </cell>
          <cell r="BF55" t="str">
            <v>Chili's</v>
          </cell>
          <cell r="BH55" t="str">
            <v>Y - at light</v>
          </cell>
          <cell r="BJ55">
            <v>2</v>
          </cell>
        </row>
        <row r="56">
          <cell r="E56" t="str">
            <v>FAIRWAY DR at HIGHLAND PARK DR</v>
          </cell>
          <cell r="K56"/>
          <cell r="W56" t="str">
            <v>X</v>
          </cell>
          <cell r="AG56" t="str">
            <v>Y</v>
          </cell>
          <cell r="AH56" t="str">
            <v>Trees</v>
          </cell>
          <cell r="AS56" t="str">
            <v>Y</v>
          </cell>
          <cell r="AW56" t="str">
            <v>8.5 x cont</v>
          </cell>
          <cell r="AZ56" t="str">
            <v>Y</v>
          </cell>
          <cell r="BF56" t="str">
            <v>Target</v>
          </cell>
          <cell r="BH56" t="str">
            <v>Y - at light</v>
          </cell>
          <cell r="BJ56">
            <v>2</v>
          </cell>
        </row>
        <row r="57">
          <cell r="E57" t="str">
            <v>ROSEVILLE PKWY at GIBSON DR</v>
          </cell>
          <cell r="K57"/>
          <cell r="W57" t="str">
            <v>X</v>
          </cell>
          <cell r="AG57" t="str">
            <v>N</v>
          </cell>
          <cell r="AH57" t="str">
            <v xml:space="preserve"> - </v>
          </cell>
          <cell r="AS57" t="str">
            <v>N</v>
          </cell>
          <cell r="AW57" t="str">
            <v>N</v>
          </cell>
          <cell r="AZ57" t="str">
            <v>N</v>
          </cell>
          <cell r="BF57" t="str">
            <v>Residential</v>
          </cell>
          <cell r="BH57" t="str">
            <v>X</v>
          </cell>
          <cell r="BJ57">
            <v>2</v>
          </cell>
        </row>
        <row r="58">
          <cell r="E58" t="str">
            <v>ROSEVILLE PKWY at PLEASANT GROVE BLVD</v>
          </cell>
          <cell r="K58"/>
          <cell r="W58" t="str">
            <v>X</v>
          </cell>
          <cell r="AG58" t="str">
            <v>Y</v>
          </cell>
          <cell r="AH58" t="str">
            <v>Trees</v>
          </cell>
          <cell r="AS58" t="str">
            <v>Y</v>
          </cell>
          <cell r="AW58" t="str">
            <v>8.5 x cont</v>
          </cell>
          <cell r="AZ58" t="str">
            <v>Y</v>
          </cell>
          <cell r="BF58" t="str">
            <v>Mountain Mike's Pizza</v>
          </cell>
          <cell r="BH58" t="str">
            <v>X</v>
          </cell>
          <cell r="BJ58">
            <v>2</v>
          </cell>
        </row>
        <row r="59">
          <cell r="E59" t="str">
            <v>PLEASANT GROVE BLVD at SUN CITY BLVD</v>
          </cell>
          <cell r="K59"/>
          <cell r="W59" t="str">
            <v>X - map with link</v>
          </cell>
          <cell r="AG59" t="str">
            <v>Y</v>
          </cell>
          <cell r="AH59" t="str">
            <v>Shelter</v>
          </cell>
          <cell r="AS59" t="str">
            <v>Y</v>
          </cell>
          <cell r="AW59" t="str">
            <v>30 x 30 pad</v>
          </cell>
          <cell r="AZ59" t="str">
            <v>Y</v>
          </cell>
          <cell r="BF59" t="str">
            <v xml:space="preserve">Park </v>
          </cell>
          <cell r="BH59" t="str">
            <v xml:space="preserve">Y </v>
          </cell>
          <cell r="BJ59">
            <v>2</v>
          </cell>
        </row>
        <row r="60">
          <cell r="E60" t="str">
            <v>WOODCREEK OAKS BLVD at PLEASANT GROVE BLVD</v>
          </cell>
          <cell r="K60"/>
          <cell r="W60" t="str">
            <v>X</v>
          </cell>
          <cell r="AG60" t="str">
            <v>Y</v>
          </cell>
          <cell r="AH60" t="str">
            <v>Shelter</v>
          </cell>
          <cell r="AS60" t="str">
            <v>Y</v>
          </cell>
          <cell r="AW60" t="str">
            <v>8.5 x cont</v>
          </cell>
          <cell r="AZ60" t="str">
            <v>Y</v>
          </cell>
          <cell r="BF60" t="str">
            <v>Park, Residential</v>
          </cell>
          <cell r="BH60" t="str">
            <v>Y - at light</v>
          </cell>
          <cell r="BJ60">
            <v>2</v>
          </cell>
        </row>
        <row r="61">
          <cell r="E61" t="str">
            <v>JUNCTION BLVD at COUNTRY CLUB DR</v>
          </cell>
          <cell r="K61"/>
          <cell r="W61" t="str">
            <v>X</v>
          </cell>
          <cell r="AG61" t="str">
            <v>Y</v>
          </cell>
          <cell r="AH61" t="str">
            <v>Shelter</v>
          </cell>
          <cell r="AS61" t="str">
            <v>Y</v>
          </cell>
          <cell r="AW61" t="str">
            <v>8.5 x cont</v>
          </cell>
          <cell r="AZ61" t="str">
            <v>Y</v>
          </cell>
          <cell r="BF61" t="str">
            <v>Residential</v>
          </cell>
          <cell r="BH61" t="str">
            <v>Y - at light</v>
          </cell>
          <cell r="BJ61">
            <v>2</v>
          </cell>
        </row>
        <row r="62">
          <cell r="E62" t="str">
            <v>JUNCTION BLVD at ALDRIDGE LN</v>
          </cell>
          <cell r="K62"/>
          <cell r="W62" t="str">
            <v>X</v>
          </cell>
          <cell r="AG62" t="str">
            <v>Y</v>
          </cell>
          <cell r="AH62" t="str">
            <v>Trees</v>
          </cell>
          <cell r="AS62" t="str">
            <v>Y</v>
          </cell>
          <cell r="AW62" t="str">
            <v>8.5 x cont</v>
          </cell>
          <cell r="AZ62" t="str">
            <v>Y</v>
          </cell>
          <cell r="BF62" t="str">
            <v>Residential</v>
          </cell>
          <cell r="BH62" t="str">
            <v>Y - at light</v>
          </cell>
          <cell r="BJ62">
            <v>2</v>
          </cell>
        </row>
        <row r="63">
          <cell r="E63" t="str">
            <v>JUNCTION BLVD at SAWTELL RD</v>
          </cell>
          <cell r="K63"/>
          <cell r="W63" t="str">
            <v>X</v>
          </cell>
          <cell r="AG63" t="str">
            <v>N</v>
          </cell>
          <cell r="AH63" t="str">
            <v xml:space="preserve"> - </v>
          </cell>
          <cell r="AS63" t="str">
            <v>Y</v>
          </cell>
          <cell r="AW63" t="str">
            <v>6.5 x cont</v>
          </cell>
          <cell r="AZ63" t="str">
            <v>Y</v>
          </cell>
          <cell r="BF63" t="str">
            <v>Residential</v>
          </cell>
          <cell r="BH63" t="str">
            <v>Y - at light</v>
          </cell>
          <cell r="BJ63">
            <v>2</v>
          </cell>
        </row>
        <row r="64">
          <cell r="E64" t="str">
            <v>WASHINGTON BLVD at MAIN ST</v>
          </cell>
          <cell r="K64"/>
          <cell r="W64" t="str">
            <v>X</v>
          </cell>
          <cell r="AG64" t="str">
            <v>Y</v>
          </cell>
          <cell r="AH64" t="str">
            <v>Tree</v>
          </cell>
          <cell r="AS64" t="str">
            <v>Y</v>
          </cell>
          <cell r="AW64" t="str">
            <v>10 x cont</v>
          </cell>
          <cell r="AZ64" t="str">
            <v>Y</v>
          </cell>
          <cell r="BF64" t="str">
            <v>Historic Roseville</v>
          </cell>
          <cell r="BH64" t="str">
            <v>Y</v>
          </cell>
          <cell r="BJ64">
            <v>2</v>
          </cell>
        </row>
        <row r="65">
          <cell r="E65" t="str">
            <v>WASHINGTON BLVD at ALL AMERICA CITY BLVD</v>
          </cell>
          <cell r="K65"/>
          <cell r="W65" t="str">
            <v>X</v>
          </cell>
          <cell r="AG65" t="str">
            <v>N</v>
          </cell>
          <cell r="AH65" t="str">
            <v xml:space="preserve"> - </v>
          </cell>
          <cell r="AS65" t="str">
            <v>Y</v>
          </cell>
          <cell r="AW65" t="str">
            <v>13 x cont</v>
          </cell>
          <cell r="AZ65" t="str">
            <v>Y</v>
          </cell>
          <cell r="BF65" t="str">
            <v>Downtown Roseville, The Grounds</v>
          </cell>
          <cell r="BH65" t="str">
            <v>Y - at Roundabout</v>
          </cell>
          <cell r="BJ65">
            <v>2</v>
          </cell>
        </row>
        <row r="66">
          <cell r="E66" t="str">
            <v>JUNCTION BLVD at WASHINGTON BLVD</v>
          </cell>
          <cell r="K66"/>
          <cell r="W66" t="str">
            <v>X</v>
          </cell>
          <cell r="AG66" t="str">
            <v>Y</v>
          </cell>
          <cell r="AH66" t="str">
            <v>Shelter</v>
          </cell>
          <cell r="AS66" t="str">
            <v>Y</v>
          </cell>
          <cell r="AW66" t="str">
            <v>8.5 x cont</v>
          </cell>
          <cell r="AZ66" t="str">
            <v>Y</v>
          </cell>
          <cell r="BF66" t="str">
            <v>Arco, Residential</v>
          </cell>
          <cell r="BH66" t="str">
            <v>Y - at light</v>
          </cell>
          <cell r="BJ66">
            <v>2</v>
          </cell>
        </row>
        <row r="67">
          <cell r="E67" t="str">
            <v>WASHINGTON BLVD at FREEDOM WAY</v>
          </cell>
          <cell r="K67"/>
          <cell r="W67" t="str">
            <v>X</v>
          </cell>
          <cell r="AG67" t="str">
            <v xml:space="preserve">Y </v>
          </cell>
          <cell r="AH67" t="str">
            <v>Minimal Trees</v>
          </cell>
          <cell r="AS67" t="str">
            <v>Y</v>
          </cell>
          <cell r="AW67" t="str">
            <v>8.5 x cont</v>
          </cell>
          <cell r="AZ67" t="str">
            <v xml:space="preserve">Y </v>
          </cell>
          <cell r="BF67" t="str">
            <v>n/a</v>
          </cell>
          <cell r="BH67" t="str">
            <v>Y - at light</v>
          </cell>
          <cell r="BJ67">
            <v>2</v>
          </cell>
        </row>
        <row r="68">
          <cell r="E68" t="str">
            <v>THRIVE DR at WASHINGTON BLVD</v>
          </cell>
          <cell r="K68"/>
          <cell r="W68" t="str">
            <v>X</v>
          </cell>
          <cell r="AG68" t="str">
            <v>N</v>
          </cell>
          <cell r="AH68" t="str">
            <v xml:space="preserve"> - </v>
          </cell>
          <cell r="AS68" t="str">
            <v>Y</v>
          </cell>
          <cell r="AW68" t="str">
            <v>8.5 | 5.5 x cont</v>
          </cell>
          <cell r="AZ68" t="str">
            <v xml:space="preserve">Y </v>
          </cell>
          <cell r="BF68" t="str">
            <v>Freedom Point Shopping</v>
          </cell>
          <cell r="BH68" t="str">
            <v>Y - at light</v>
          </cell>
          <cell r="BJ68">
            <v>2</v>
          </cell>
        </row>
        <row r="69">
          <cell r="E69" t="str">
            <v>BLUE OAKS BLVD at WOODCREEK OAKS BLVD</v>
          </cell>
          <cell r="K69"/>
          <cell r="W69" t="str">
            <v>X</v>
          </cell>
          <cell r="AG69" t="str">
            <v>N</v>
          </cell>
          <cell r="AH69" t="str">
            <v xml:space="preserve"> - </v>
          </cell>
          <cell r="AS69" t="str">
            <v>Y</v>
          </cell>
          <cell r="AW69" t="str">
            <v>8.5 x cont</v>
          </cell>
          <cell r="AZ69" t="str">
            <v>Y</v>
          </cell>
          <cell r="BF69" t="str">
            <v>Nugget Markets, Shopping</v>
          </cell>
          <cell r="BH69" t="str">
            <v>Y - at light</v>
          </cell>
          <cell r="BJ69">
            <v>2</v>
          </cell>
        </row>
      </sheetData>
      <sheetData sheetId="2" refreshError="1"/>
      <sheetData sheetId="3" refreshError="1"/>
      <sheetData sheetId="4" refreshError="1"/>
      <sheetData sheetId="5" refreshError="1">
        <row r="17">
          <cell r="AW17" t="str">
            <v>6.5 x cont</v>
          </cell>
          <cell r="BH17" t="str">
            <v xml:space="preserve"> - </v>
          </cell>
          <cell r="BJ17">
            <v>2</v>
          </cell>
        </row>
        <row r="42">
          <cell r="AW42" t="str">
            <v>6.5 x cont</v>
          </cell>
          <cell r="BJ42"/>
        </row>
      </sheetData>
    </sheetDataSet>
  </externalBook>
</externalLink>
</file>

<file path=xl/persons/person.xml><?xml version="1.0" encoding="utf-8"?>
<personList xmlns="http://schemas.microsoft.com/office/spreadsheetml/2018/threadedcomments" xmlns:x="http://schemas.openxmlformats.org/spreadsheetml/2006/main">
  <person displayName="Chris Sterner" id="{8F07B9DF-2A2E-48EA-B59D-F70FD9E20669}" userId="ec9d9ec76e08dced"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18" dT="2026-02-20T00:20:41.93" personId="{8F07B9DF-2A2E-48EA-B59D-F70FD9E20669}" id="{C464D781-2DB2-4F23-9937-E1DD542E709A}">
    <text>Shelter itself may be an impediment to ADA sidewalk accesibility</text>
  </threadedComment>
</ThreadedComments>
</file>

<file path=xl/threadedComments/threadedComment2.xml><?xml version="1.0" encoding="utf-8"?>
<ThreadedComments xmlns="http://schemas.microsoft.com/office/spreadsheetml/2018/threadedcomments" xmlns:x="http://schemas.openxmlformats.org/spreadsheetml/2006/main">
  <threadedComment ref="AD11" dT="2026-02-20T00:20:23.22" personId="{8F07B9DF-2A2E-48EA-B59D-F70FD9E20669}" id="{07F363C6-47AA-4761-BDB7-9D6C0DAC92E3}">
    <text>Shelter itself may be an impediment to ADA sidewalk accesibility</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F71B-53DC-4DD7-B65F-00040F3B9CF7}">
  <dimension ref="B1:H41"/>
  <sheetViews>
    <sheetView topLeftCell="A14" workbookViewId="0">
      <selection activeCell="J11" sqref="J11"/>
    </sheetView>
  </sheetViews>
  <sheetFormatPr defaultRowHeight="14.5" x14ac:dyDescent="0.35"/>
  <cols>
    <col min="2" max="2" width="1.26953125" customWidth="1"/>
    <col min="3" max="3" width="20.54296875" customWidth="1"/>
    <col min="4" max="4" width="1.26953125" customWidth="1"/>
    <col min="5" max="5" width="20.54296875" customWidth="1"/>
    <col min="6" max="6" width="1.26953125" customWidth="1"/>
    <col min="7" max="7" width="20.54296875" customWidth="1"/>
    <col min="8" max="8" width="1.26953125" customWidth="1"/>
  </cols>
  <sheetData>
    <row r="1" spans="2:8" ht="15" thickBot="1" x14ac:dyDescent="0.4"/>
    <row r="2" spans="2:8" ht="7.5" customHeight="1" x14ac:dyDescent="0.35">
      <c r="B2" s="58"/>
      <c r="C2" s="59"/>
      <c r="D2" s="59"/>
      <c r="E2" s="59"/>
      <c r="F2" s="59"/>
      <c r="G2" s="59"/>
      <c r="H2" s="55"/>
    </row>
    <row r="3" spans="2:8" ht="22.5" x14ac:dyDescent="0.45">
      <c r="B3" s="60"/>
      <c r="C3" s="98" t="s">
        <v>0</v>
      </c>
      <c r="D3" s="72"/>
      <c r="E3" s="72"/>
      <c r="F3" s="72"/>
      <c r="G3" s="72"/>
      <c r="H3" s="51"/>
    </row>
    <row r="4" spans="2:8" ht="11.25" customHeight="1" x14ac:dyDescent="0.45">
      <c r="B4" s="60"/>
      <c r="C4" s="98"/>
      <c r="D4" s="72"/>
      <c r="E4" s="72"/>
      <c r="F4" s="72"/>
      <c r="G4" s="72"/>
      <c r="H4" s="51"/>
    </row>
    <row r="5" spans="2:8" ht="32.25" customHeight="1" x14ac:dyDescent="0.35">
      <c r="B5" s="56"/>
      <c r="C5" s="88" t="s">
        <v>1</v>
      </c>
      <c r="D5" s="88"/>
      <c r="E5" s="88" t="s">
        <v>2</v>
      </c>
      <c r="F5" s="88"/>
      <c r="G5" s="88" t="s">
        <v>3</v>
      </c>
      <c r="H5" s="37"/>
    </row>
    <row r="6" spans="2:8" x14ac:dyDescent="0.35">
      <c r="B6" s="25"/>
      <c r="C6" s="154" t="s">
        <v>4</v>
      </c>
      <c r="D6" s="82"/>
      <c r="E6" s="82" t="s">
        <v>5</v>
      </c>
      <c r="F6" s="82"/>
      <c r="G6" s="82" t="s">
        <v>6</v>
      </c>
      <c r="H6" s="26"/>
    </row>
    <row r="7" spans="2:8" x14ac:dyDescent="0.35">
      <c r="B7" s="27"/>
      <c r="C7" s="86" t="s">
        <v>7</v>
      </c>
      <c r="D7" s="86"/>
      <c r="E7" s="86" t="s">
        <v>8</v>
      </c>
      <c r="F7" s="86"/>
      <c r="G7" s="86" t="s">
        <v>9</v>
      </c>
      <c r="H7" s="28"/>
    </row>
    <row r="8" spans="2:8" x14ac:dyDescent="0.35">
      <c r="B8" s="25"/>
      <c r="C8" s="82" t="s">
        <v>10</v>
      </c>
      <c r="D8" s="82"/>
      <c r="E8" s="82" t="s">
        <v>11</v>
      </c>
      <c r="F8" s="82"/>
      <c r="G8" s="82"/>
      <c r="H8" s="26"/>
    </row>
    <row r="9" spans="2:8" x14ac:dyDescent="0.35">
      <c r="B9" s="27"/>
      <c r="C9" s="86" t="s">
        <v>12</v>
      </c>
      <c r="D9" s="86"/>
      <c r="E9" s="86" t="s">
        <v>13</v>
      </c>
      <c r="F9" s="86"/>
      <c r="G9" s="86"/>
      <c r="H9" s="28"/>
    </row>
    <row r="10" spans="2:8" x14ac:dyDescent="0.35">
      <c r="B10" s="25"/>
      <c r="C10" s="82" t="s">
        <v>14</v>
      </c>
      <c r="D10" s="82"/>
      <c r="E10" s="82"/>
      <c r="F10" s="82"/>
      <c r="G10" s="82"/>
      <c r="H10" s="155"/>
    </row>
    <row r="11" spans="2:8" x14ac:dyDescent="0.35">
      <c r="B11" s="27"/>
      <c r="C11" s="86" t="s">
        <v>15</v>
      </c>
      <c r="D11" s="86"/>
      <c r="E11" s="86"/>
      <c r="F11" s="86"/>
      <c r="G11" s="86"/>
      <c r="H11" s="28"/>
    </row>
    <row r="12" spans="2:8" ht="15" thickBot="1" x14ac:dyDescent="0.4">
      <c r="B12" s="29"/>
      <c r="C12" s="156" t="s">
        <v>16</v>
      </c>
      <c r="D12" s="156"/>
      <c r="E12" s="156"/>
      <c r="F12" s="156"/>
      <c r="G12" s="156"/>
      <c r="H12" s="32"/>
    </row>
    <row r="14" spans="2:8" ht="15" thickBot="1" x14ac:dyDescent="0.4"/>
    <row r="15" spans="2:8" x14ac:dyDescent="0.35">
      <c r="B15" s="58"/>
      <c r="C15" s="59"/>
      <c r="D15" s="59"/>
      <c r="E15" s="59"/>
      <c r="F15" s="59"/>
      <c r="G15" s="59"/>
      <c r="H15" s="55"/>
    </row>
    <row r="16" spans="2:8" ht="22.5" x14ac:dyDescent="0.45">
      <c r="B16" s="60"/>
      <c r="C16" s="98" t="s">
        <v>17</v>
      </c>
      <c r="D16" s="72"/>
      <c r="E16" s="72"/>
      <c r="F16" s="72"/>
      <c r="G16" s="72"/>
      <c r="H16" s="51"/>
    </row>
    <row r="17" spans="2:8" ht="11.25" customHeight="1" x14ac:dyDescent="0.45">
      <c r="B17" s="60"/>
      <c r="C17" s="98"/>
      <c r="D17" s="72"/>
      <c r="E17" s="72"/>
      <c r="F17" s="72"/>
      <c r="G17" s="72"/>
      <c r="H17" s="51"/>
    </row>
    <row r="18" spans="2:8" x14ac:dyDescent="0.35">
      <c r="B18" s="56"/>
      <c r="C18" s="88" t="s">
        <v>1</v>
      </c>
      <c r="D18" s="88"/>
      <c r="E18" s="88" t="s">
        <v>2</v>
      </c>
      <c r="F18" s="88"/>
      <c r="G18" s="88" t="s">
        <v>3</v>
      </c>
      <c r="H18" s="37"/>
    </row>
    <row r="19" spans="2:8" x14ac:dyDescent="0.35">
      <c r="B19" s="25"/>
      <c r="C19" s="154" t="s">
        <v>4</v>
      </c>
      <c r="D19" s="82"/>
      <c r="E19" s="82" t="s">
        <v>14</v>
      </c>
      <c r="F19" s="82"/>
      <c r="G19" s="82" t="s">
        <v>6</v>
      </c>
      <c r="H19" s="26"/>
    </row>
    <row r="20" spans="2:8" x14ac:dyDescent="0.35">
      <c r="B20" s="27"/>
      <c r="C20" s="86" t="s">
        <v>7</v>
      </c>
      <c r="D20" s="86"/>
      <c r="E20" s="86" t="s">
        <v>8</v>
      </c>
      <c r="F20" s="86"/>
      <c r="G20" s="86" t="s">
        <v>9</v>
      </c>
      <c r="H20" s="28"/>
    </row>
    <row r="21" spans="2:8" x14ac:dyDescent="0.35">
      <c r="B21" s="25"/>
      <c r="C21" s="82" t="s">
        <v>10</v>
      </c>
      <c r="D21" s="82"/>
      <c r="E21" s="82" t="s">
        <v>5</v>
      </c>
      <c r="F21" s="82"/>
      <c r="G21" s="82"/>
      <c r="H21" s="26"/>
    </row>
    <row r="22" spans="2:8" x14ac:dyDescent="0.35">
      <c r="B22" s="27"/>
      <c r="C22" s="86" t="s">
        <v>12</v>
      </c>
      <c r="D22" s="86"/>
      <c r="E22" s="86"/>
      <c r="F22" s="86"/>
      <c r="G22" s="86"/>
      <c r="H22" s="28"/>
    </row>
    <row r="23" spans="2:8" x14ac:dyDescent="0.35">
      <c r="B23" s="25"/>
      <c r="C23" t="s">
        <v>18</v>
      </c>
      <c r="D23" s="82"/>
      <c r="E23" s="82"/>
      <c r="F23" s="82"/>
      <c r="G23" s="82"/>
      <c r="H23" s="155"/>
    </row>
    <row r="24" spans="2:8" ht="15" thickBot="1" x14ac:dyDescent="0.4">
      <c r="B24" s="157"/>
      <c r="C24" s="158" t="s">
        <v>16</v>
      </c>
      <c r="D24" s="158"/>
      <c r="E24" s="158"/>
      <c r="F24" s="158"/>
      <c r="G24" s="158"/>
      <c r="H24" s="159"/>
    </row>
    <row r="26" spans="2:8" ht="15" thickBot="1" x14ac:dyDescent="0.4"/>
    <row r="27" spans="2:8" x14ac:dyDescent="0.35">
      <c r="B27" s="58"/>
      <c r="C27" s="59"/>
      <c r="D27" s="59"/>
      <c r="E27" s="59"/>
      <c r="F27" s="59"/>
      <c r="G27" s="59"/>
      <c r="H27" s="55"/>
    </row>
    <row r="28" spans="2:8" ht="22.5" x14ac:dyDescent="0.45">
      <c r="B28" s="60"/>
      <c r="C28" s="98" t="s">
        <v>19</v>
      </c>
      <c r="D28" s="72"/>
      <c r="E28" s="72"/>
      <c r="F28" s="72"/>
      <c r="G28" s="72"/>
      <c r="H28" s="51"/>
    </row>
    <row r="29" spans="2:8" ht="11.25" customHeight="1" x14ac:dyDescent="0.45">
      <c r="B29" s="60"/>
      <c r="C29" s="98"/>
      <c r="D29" s="72"/>
      <c r="E29" s="72"/>
      <c r="F29" s="72"/>
      <c r="G29" s="72"/>
      <c r="H29" s="51"/>
    </row>
    <row r="30" spans="2:8" x14ac:dyDescent="0.35">
      <c r="B30" s="56"/>
      <c r="C30" s="88" t="s">
        <v>1</v>
      </c>
      <c r="D30" s="88"/>
      <c r="E30" s="88" t="s">
        <v>2</v>
      </c>
      <c r="F30" s="88"/>
      <c r="G30" s="88" t="s">
        <v>3</v>
      </c>
      <c r="H30" s="37"/>
    </row>
    <row r="31" spans="2:8" x14ac:dyDescent="0.35">
      <c r="B31" s="25"/>
      <c r="C31" s="154" t="s">
        <v>4</v>
      </c>
      <c r="D31" s="82"/>
      <c r="E31" s="82" t="s">
        <v>12</v>
      </c>
      <c r="F31" s="82"/>
      <c r="G31" s="82" t="s">
        <v>6</v>
      </c>
      <c r="H31" s="26"/>
    </row>
    <row r="32" spans="2:8" x14ac:dyDescent="0.35">
      <c r="B32" s="27"/>
      <c r="C32" s="86" t="s">
        <v>7</v>
      </c>
      <c r="D32" s="86"/>
      <c r="E32" s="86" t="s">
        <v>16</v>
      </c>
      <c r="F32" s="86"/>
      <c r="G32" s="86"/>
      <c r="H32" s="28"/>
    </row>
    <row r="33" spans="2:8" ht="15" thickBot="1" x14ac:dyDescent="0.4">
      <c r="B33" s="29"/>
      <c r="C33" s="156" t="s">
        <v>10</v>
      </c>
      <c r="D33" s="156"/>
      <c r="E33" s="156"/>
      <c r="F33" s="156"/>
      <c r="G33" s="156"/>
      <c r="H33" s="32"/>
    </row>
    <row r="35" spans="2:8" ht="15" thickBot="1" x14ac:dyDescent="0.4"/>
    <row r="36" spans="2:8" x14ac:dyDescent="0.35">
      <c r="B36" s="58"/>
      <c r="C36" s="59"/>
      <c r="D36" s="59"/>
      <c r="E36" s="59"/>
      <c r="F36" s="59"/>
      <c r="G36" s="59"/>
      <c r="H36" s="55"/>
    </row>
    <row r="37" spans="2:8" ht="22.5" x14ac:dyDescent="0.45">
      <c r="B37" s="60"/>
      <c r="C37" s="98" t="s">
        <v>20</v>
      </c>
      <c r="D37" s="72"/>
      <c r="E37" s="72"/>
      <c r="F37" s="72"/>
      <c r="G37" s="72"/>
      <c r="H37" s="51"/>
    </row>
    <row r="38" spans="2:8" ht="11.25" customHeight="1" x14ac:dyDescent="0.45">
      <c r="B38" s="60"/>
      <c r="C38" s="98"/>
      <c r="D38" s="72"/>
      <c r="E38" s="72"/>
      <c r="F38" s="72"/>
      <c r="G38" s="72"/>
      <c r="H38" s="51"/>
    </row>
    <row r="39" spans="2:8" x14ac:dyDescent="0.35">
      <c r="B39" s="56"/>
      <c r="C39" s="88" t="s">
        <v>1</v>
      </c>
      <c r="D39" s="88"/>
      <c r="E39" s="88" t="s">
        <v>2</v>
      </c>
      <c r="F39" s="88"/>
      <c r="G39" s="88" t="s">
        <v>3</v>
      </c>
      <c r="H39" s="37"/>
    </row>
    <row r="40" spans="2:8" x14ac:dyDescent="0.35">
      <c r="B40" s="25"/>
      <c r="C40" s="154" t="s">
        <v>4</v>
      </c>
      <c r="D40" s="82"/>
      <c r="E40" s="82" t="s">
        <v>16</v>
      </c>
      <c r="F40" s="82"/>
      <c r="G40" s="82" t="s">
        <v>12</v>
      </c>
      <c r="H40" s="26"/>
    </row>
    <row r="41" spans="2:8" ht="15" thickBot="1" x14ac:dyDescent="0.4">
      <c r="B41" s="157"/>
      <c r="C41" s="158" t="s">
        <v>7</v>
      </c>
      <c r="D41" s="158"/>
      <c r="E41" s="158" t="s">
        <v>10</v>
      </c>
      <c r="F41" s="158"/>
      <c r="G41" s="158"/>
      <c r="H41" s="15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D7CC-4446-4BB2-8C85-5AE231C32D16}">
  <dimension ref="B1:L28"/>
  <sheetViews>
    <sheetView workbookViewId="0">
      <selection activeCell="J8" sqref="J8"/>
    </sheetView>
  </sheetViews>
  <sheetFormatPr defaultRowHeight="14.5" x14ac:dyDescent="0.35"/>
  <cols>
    <col min="2" max="2" width="1.26953125" customWidth="1"/>
    <col min="3" max="3" width="19.81640625" hidden="1" customWidth="1"/>
    <col min="4" max="4" width="7" customWidth="1"/>
    <col min="5" max="5" width="26.54296875" customWidth="1"/>
    <col min="6" max="6" width="20.54296875" customWidth="1"/>
    <col min="7" max="7" width="1.26953125" customWidth="1"/>
    <col min="8" max="8" width="19.81640625" hidden="1" customWidth="1"/>
    <col min="9" max="9" width="7.26953125" customWidth="1"/>
    <col min="10" max="10" width="39" customWidth="1"/>
    <col min="11" max="11" width="14.54296875" customWidth="1"/>
    <col min="12" max="12" width="1.26953125" customWidth="1"/>
  </cols>
  <sheetData>
    <row r="1" spans="2:12" ht="15" thickBot="1" x14ac:dyDescent="0.4"/>
    <row r="2" spans="2:12" ht="7.5" customHeight="1" x14ac:dyDescent="0.35">
      <c r="B2" s="58"/>
      <c r="C2" s="59"/>
      <c r="D2" s="59"/>
      <c r="E2" s="59"/>
      <c r="F2" s="59"/>
      <c r="G2" s="59"/>
      <c r="H2" s="59"/>
      <c r="I2" s="59"/>
      <c r="J2" s="59"/>
      <c r="K2" s="59"/>
      <c r="L2" s="55"/>
    </row>
    <row r="3" spans="2:12" ht="22.5" x14ac:dyDescent="0.45">
      <c r="B3" s="60"/>
      <c r="C3" s="6" t="s">
        <v>21</v>
      </c>
      <c r="D3" s="98" t="s">
        <v>562</v>
      </c>
      <c r="E3" s="72"/>
      <c r="F3" s="72"/>
      <c r="G3" s="72"/>
      <c r="H3" s="72" t="s">
        <v>21</v>
      </c>
      <c r="I3" s="72"/>
      <c r="J3" s="72"/>
      <c r="K3" s="72"/>
      <c r="L3" s="51"/>
    </row>
    <row r="4" spans="2:12" ht="11.25" customHeight="1" x14ac:dyDescent="0.45">
      <c r="B4" s="60"/>
      <c r="C4" s="6"/>
      <c r="D4" s="72"/>
      <c r="E4" s="98"/>
      <c r="F4" s="72"/>
      <c r="G4" s="72"/>
      <c r="H4" s="6"/>
      <c r="I4" s="72"/>
      <c r="J4" s="98"/>
      <c r="K4" s="72"/>
      <c r="L4" s="51"/>
    </row>
    <row r="5" spans="2:12" ht="25.5" customHeight="1" x14ac:dyDescent="0.35">
      <c r="B5" s="60"/>
      <c r="C5" s="6"/>
      <c r="D5" s="217" t="s">
        <v>563</v>
      </c>
      <c r="E5" s="218"/>
      <c r="F5" s="219"/>
      <c r="G5" s="88"/>
      <c r="H5" s="6"/>
      <c r="I5" s="217" t="s">
        <v>564</v>
      </c>
      <c r="J5" s="218"/>
      <c r="K5" s="219"/>
      <c r="L5" s="51"/>
    </row>
    <row r="6" spans="2:12" ht="34.5" customHeight="1" x14ac:dyDescent="0.35">
      <c r="B6" s="60"/>
      <c r="C6" s="6" t="s">
        <v>565</v>
      </c>
      <c r="D6" s="195" t="s">
        <v>566</v>
      </c>
      <c r="E6" s="33" t="s">
        <v>567</v>
      </c>
      <c r="F6" s="196" t="s">
        <v>23</v>
      </c>
      <c r="G6" s="88"/>
      <c r="H6" s="6" t="s">
        <v>565</v>
      </c>
      <c r="I6" s="44" t="s">
        <v>566</v>
      </c>
      <c r="J6" s="198" t="s">
        <v>567</v>
      </c>
      <c r="K6" s="197" t="s">
        <v>23</v>
      </c>
      <c r="L6" s="51"/>
    </row>
    <row r="7" spans="2:12" ht="87" x14ac:dyDescent="0.35">
      <c r="B7" s="168"/>
      <c r="C7" s="129">
        <f>'PCT Category 1'!C8</f>
        <v>111</v>
      </c>
      <c r="D7" s="175" t="str">
        <f>'PCT Category 1'!D8</f>
        <v>New</v>
      </c>
      <c r="E7" s="181" t="s">
        <v>568</v>
      </c>
      <c r="F7" s="184" t="s">
        <v>569</v>
      </c>
      <c r="G7" s="182"/>
      <c r="H7" s="176">
        <f>'Roseville Transit Category 1'!C8</f>
        <v>294</v>
      </c>
      <c r="I7" s="175">
        <f>'Roseville Transit Category 1'!D8</f>
        <v>53129</v>
      </c>
      <c r="J7" s="181" t="s">
        <v>357</v>
      </c>
      <c r="K7" s="184" t="s">
        <v>570</v>
      </c>
      <c r="L7" s="170"/>
    </row>
    <row r="8" spans="2:12" ht="71.5" customHeight="1" x14ac:dyDescent="0.35">
      <c r="B8" s="177"/>
      <c r="C8" s="127">
        <f>'PCT Category 1'!C9</f>
        <v>12</v>
      </c>
      <c r="D8" s="178">
        <f>'PCT Category 1'!D9</f>
        <v>1003</v>
      </c>
      <c r="E8" s="185" t="s">
        <v>105</v>
      </c>
      <c r="F8" s="186" t="s">
        <v>571</v>
      </c>
      <c r="G8" s="183"/>
      <c r="H8" s="179">
        <f>'Roseville Transit Category 1'!C15</f>
        <v>264</v>
      </c>
      <c r="I8" s="178">
        <f>'Roseville Transit Category 1'!D15</f>
        <v>53336</v>
      </c>
      <c r="J8" s="185" t="s">
        <v>572</v>
      </c>
      <c r="K8" s="186" t="s">
        <v>573</v>
      </c>
      <c r="L8" s="180"/>
    </row>
    <row r="9" spans="2:12" ht="71.5" customHeight="1" x14ac:dyDescent="0.35">
      <c r="B9" s="168"/>
      <c r="C9" s="129">
        <f>'PCT Category 1'!C10</f>
        <v>28</v>
      </c>
      <c r="D9" s="175">
        <f>'PCT Category 1'!D10</f>
        <v>2023</v>
      </c>
      <c r="E9" s="181" t="s">
        <v>110</v>
      </c>
      <c r="F9" s="184" t="s">
        <v>15</v>
      </c>
      <c r="G9" s="182"/>
      <c r="H9" s="176">
        <f>'Roseville Transit Category 1'!C16</f>
        <v>204</v>
      </c>
      <c r="I9" s="175">
        <f>'Roseville Transit Category 1'!D16</f>
        <v>53133</v>
      </c>
      <c r="J9" s="181" t="s">
        <v>396</v>
      </c>
      <c r="K9" s="184" t="s">
        <v>574</v>
      </c>
      <c r="L9" s="170"/>
    </row>
    <row r="10" spans="2:12" ht="71.5" customHeight="1" x14ac:dyDescent="0.35">
      <c r="B10" s="177"/>
      <c r="C10" s="127">
        <f>'PCT Category 1'!C11</f>
        <v>10</v>
      </c>
      <c r="D10" s="178">
        <f>'PCT Category 1'!D11</f>
        <v>1001</v>
      </c>
      <c r="E10" s="185" t="s">
        <v>116</v>
      </c>
      <c r="F10" s="186" t="s">
        <v>575</v>
      </c>
      <c r="G10" s="183"/>
      <c r="H10" s="179">
        <f>'Roseville Transit Category 1'!C17</f>
        <v>186</v>
      </c>
      <c r="I10" s="178">
        <f>'Roseville Transit Category 1'!D17</f>
        <v>53066</v>
      </c>
      <c r="J10" s="185" t="s">
        <v>400</v>
      </c>
      <c r="K10" s="186" t="s">
        <v>573</v>
      </c>
      <c r="L10" s="180"/>
    </row>
    <row r="11" spans="2:12" ht="71.5" customHeight="1" x14ac:dyDescent="0.35">
      <c r="B11" s="168"/>
      <c r="C11" s="129">
        <f>'PCT Category 1'!C12</f>
        <v>13</v>
      </c>
      <c r="D11" s="175">
        <f>'PCT Category 1'!D12</f>
        <v>1004</v>
      </c>
      <c r="E11" s="181" t="s">
        <v>120</v>
      </c>
      <c r="F11" s="184" t="s">
        <v>15</v>
      </c>
      <c r="G11" s="182"/>
      <c r="H11" s="176">
        <f>'Roseville Transit Category 1'!C18</f>
        <v>187</v>
      </c>
      <c r="I11" s="175">
        <f>'Roseville Transit Category 1'!D18</f>
        <v>53067</v>
      </c>
      <c r="J11" s="181" t="s">
        <v>402</v>
      </c>
      <c r="K11" s="184" t="s">
        <v>576</v>
      </c>
      <c r="L11" s="170"/>
    </row>
    <row r="12" spans="2:12" ht="71.5" customHeight="1" x14ac:dyDescent="0.35">
      <c r="B12" s="177"/>
      <c r="C12" s="127">
        <f>'PCT Category 1'!C13</f>
        <v>79</v>
      </c>
      <c r="D12" s="178">
        <f>'PCT Category 1'!D13</f>
        <v>6005</v>
      </c>
      <c r="E12" s="185" t="s">
        <v>124</v>
      </c>
      <c r="F12" s="186" t="s">
        <v>15</v>
      </c>
      <c r="G12" s="183"/>
      <c r="H12" s="179">
        <f>'Roseville Transit Category 1'!C19</f>
        <v>209</v>
      </c>
      <c r="I12" s="178">
        <f>'Roseville Transit Category 1'!D19</f>
        <v>53154</v>
      </c>
      <c r="J12" s="185" t="s">
        <v>404</v>
      </c>
      <c r="K12" s="186" t="s">
        <v>577</v>
      </c>
      <c r="L12" s="180"/>
    </row>
    <row r="13" spans="2:12" ht="71.5" customHeight="1" x14ac:dyDescent="0.35">
      <c r="B13" s="168"/>
      <c r="C13" s="129">
        <f>'PCT Category 1'!C14</f>
        <v>97</v>
      </c>
      <c r="D13" s="175">
        <f>'PCT Category 1'!D14</f>
        <v>7018</v>
      </c>
      <c r="E13" s="181" t="s">
        <v>127</v>
      </c>
      <c r="F13" s="184" t="s">
        <v>578</v>
      </c>
      <c r="G13" s="182"/>
      <c r="H13" s="176">
        <f>'Roseville Transit Category 1'!C20</f>
        <v>151</v>
      </c>
      <c r="I13" s="175">
        <f>'Roseville Transit Category 1'!D20</f>
        <v>53005</v>
      </c>
      <c r="J13" s="181" t="s">
        <v>407</v>
      </c>
      <c r="K13" s="184" t="s">
        <v>577</v>
      </c>
      <c r="L13" s="170"/>
    </row>
    <row r="14" spans="2:12" ht="71.5" customHeight="1" x14ac:dyDescent="0.35">
      <c r="B14" s="177"/>
      <c r="C14" s="127">
        <f>'PCT Category 1'!C15</f>
        <v>25</v>
      </c>
      <c r="D14" s="178">
        <f>'PCT Category 1'!D15</f>
        <v>2016</v>
      </c>
      <c r="E14" s="185" t="s">
        <v>131</v>
      </c>
      <c r="F14" s="186" t="s">
        <v>579</v>
      </c>
      <c r="G14" s="183"/>
      <c r="H14" s="179">
        <f>'Roseville Transit Category 1'!C21</f>
        <v>153</v>
      </c>
      <c r="I14" s="178">
        <f>'Roseville Transit Category 1'!D21</f>
        <v>53007</v>
      </c>
      <c r="J14" s="185" t="s">
        <v>410</v>
      </c>
      <c r="K14" s="186" t="s">
        <v>578</v>
      </c>
      <c r="L14" s="180"/>
    </row>
    <row r="15" spans="2:12" ht="87" x14ac:dyDescent="0.35">
      <c r="B15" s="168"/>
      <c r="C15" s="129">
        <f>'PCT Category 1'!C16</f>
        <v>114</v>
      </c>
      <c r="D15" s="175" t="str">
        <f>'PCT Category 1'!D16</f>
        <v>New</v>
      </c>
      <c r="E15" s="181" t="s">
        <v>580</v>
      </c>
      <c r="F15" s="184" t="s">
        <v>581</v>
      </c>
      <c r="G15" s="182"/>
      <c r="H15" s="176">
        <f>'Roseville Transit Category 1'!C22</f>
        <v>281</v>
      </c>
      <c r="I15" s="175" t="str">
        <f>'Roseville Transit Category 1'!D22</f>
        <v>New</v>
      </c>
      <c r="J15" s="181" t="s">
        <v>582</v>
      </c>
      <c r="K15" s="184" t="s">
        <v>583</v>
      </c>
      <c r="L15" s="170"/>
    </row>
    <row r="16" spans="2:12" ht="71.5" customHeight="1" thickBot="1" x14ac:dyDescent="0.4">
      <c r="B16" s="187"/>
      <c r="C16" s="188">
        <f>'PCT Category 2'!C8</f>
        <v>24</v>
      </c>
      <c r="D16" s="189">
        <f>'PCT Category 2'!D8</f>
        <v>2010</v>
      </c>
      <c r="E16" s="190" t="s">
        <v>143</v>
      </c>
      <c r="F16" s="191" t="s">
        <v>584</v>
      </c>
      <c r="G16" s="192"/>
      <c r="H16" s="193">
        <f>'Roseville Transit Category 1'!C23</f>
        <v>286</v>
      </c>
      <c r="I16" s="189" t="str">
        <f>'Roseville Transit Category 1'!D23</f>
        <v>New</v>
      </c>
      <c r="J16" s="190" t="s">
        <v>585</v>
      </c>
      <c r="K16" s="191" t="s">
        <v>15</v>
      </c>
      <c r="L16" s="194"/>
    </row>
    <row r="19" ht="11.25" customHeight="1" x14ac:dyDescent="0.35"/>
    <row r="28" ht="11.25" customHeight="1" x14ac:dyDescent="0.35"/>
  </sheetData>
  <mergeCells count="2">
    <mergeCell ref="D5:F5"/>
    <mergeCell ref="I5:K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0692-E3E8-4B47-9CFB-6AA566EB3373}">
  <dimension ref="B1:H40"/>
  <sheetViews>
    <sheetView topLeftCell="A8" workbookViewId="0">
      <selection activeCell="P22" sqref="P22"/>
    </sheetView>
  </sheetViews>
  <sheetFormatPr defaultRowHeight="14.5" x14ac:dyDescent="0.35"/>
  <cols>
    <col min="2" max="2" width="1.26953125" customWidth="1"/>
    <col min="3" max="3" width="25.54296875" customWidth="1"/>
    <col min="4" max="4" width="1.26953125" customWidth="1"/>
    <col min="5" max="5" width="25.54296875" customWidth="1"/>
    <col min="6" max="6" width="1.26953125" customWidth="1"/>
    <col min="7" max="7" width="25.54296875" customWidth="1"/>
    <col min="8" max="8" width="1.26953125" customWidth="1"/>
  </cols>
  <sheetData>
    <row r="1" spans="2:8" ht="15" thickBot="1" x14ac:dyDescent="0.4"/>
    <row r="2" spans="2:8" ht="7.5" customHeight="1" x14ac:dyDescent="0.35">
      <c r="B2" s="58"/>
      <c r="C2" s="59"/>
      <c r="D2" s="59"/>
      <c r="E2" s="59"/>
      <c r="F2" s="59"/>
      <c r="G2" s="59"/>
      <c r="H2" s="55"/>
    </row>
    <row r="3" spans="2:8" ht="22.5" x14ac:dyDescent="0.45">
      <c r="B3" s="60"/>
      <c r="C3" s="98" t="s">
        <v>586</v>
      </c>
      <c r="D3" s="72"/>
      <c r="E3" s="72"/>
      <c r="F3" s="72"/>
      <c r="G3" s="72"/>
      <c r="H3" s="51"/>
    </row>
    <row r="4" spans="2:8" ht="11.25" customHeight="1" x14ac:dyDescent="0.45">
      <c r="B4" s="60"/>
      <c r="C4" s="98"/>
      <c r="D4" s="72"/>
      <c r="E4" s="72"/>
      <c r="F4" s="72"/>
      <c r="G4" s="72"/>
      <c r="H4" s="51"/>
    </row>
    <row r="5" spans="2:8" ht="25.5" customHeight="1" x14ac:dyDescent="0.45">
      <c r="B5" s="60"/>
      <c r="C5" s="98"/>
      <c r="D5" s="72"/>
      <c r="E5" s="88" t="s">
        <v>563</v>
      </c>
      <c r="F5" s="88"/>
      <c r="G5" s="88" t="s">
        <v>564</v>
      </c>
      <c r="H5" s="51"/>
    </row>
    <row r="6" spans="2:8" ht="16" customHeight="1" x14ac:dyDescent="0.35">
      <c r="B6" s="168"/>
      <c r="C6" s="82" t="s">
        <v>587</v>
      </c>
      <c r="D6" s="169"/>
      <c r="E6" s="82">
        <f>COUNTA('PCT Category 1'!F8:F16)</f>
        <v>9</v>
      </c>
      <c r="F6" s="169"/>
      <c r="G6" s="82">
        <f>COUNTA('Roseville Transit Category 1'!F8:F25)</f>
        <v>18</v>
      </c>
      <c r="H6" s="170"/>
    </row>
    <row r="7" spans="2:8" ht="30" customHeight="1" x14ac:dyDescent="0.35">
      <c r="B7" s="56"/>
      <c r="C7" s="240" t="s">
        <v>23</v>
      </c>
      <c r="D7" s="240"/>
      <c r="E7" s="240"/>
      <c r="F7" s="240"/>
      <c r="G7" s="240"/>
      <c r="H7" s="37"/>
    </row>
    <row r="8" spans="2:8" x14ac:dyDescent="0.35">
      <c r="B8" s="25"/>
      <c r="C8" s="154" t="s">
        <v>588</v>
      </c>
      <c r="D8" s="82"/>
      <c r="E8" s="82">
        <f>COUNTIF('PCT Category 1'!BE8:BE16,"X")</f>
        <v>1</v>
      </c>
      <c r="F8" s="82"/>
      <c r="G8" s="82">
        <f>COUNTIF('Roseville Transit Category 1'!BH8:BH25,"X")</f>
        <v>1</v>
      </c>
      <c r="H8" s="26"/>
    </row>
    <row r="9" spans="2:8" ht="16.5" x14ac:dyDescent="0.35">
      <c r="B9" s="27"/>
      <c r="C9" s="171" t="s">
        <v>589</v>
      </c>
      <c r="D9" s="86"/>
      <c r="E9" s="86">
        <f>COUNTIF('PCT Category 1'!BF8:BG16,"X")</f>
        <v>2</v>
      </c>
      <c r="F9" s="86"/>
      <c r="G9" s="86">
        <f>COUNTIF('Roseville Transit Category 1'!BI8:BJ25,"X")</f>
        <v>3</v>
      </c>
      <c r="H9" s="28"/>
    </row>
    <row r="10" spans="2:8" x14ac:dyDescent="0.35">
      <c r="B10" s="25"/>
      <c r="C10" s="154" t="s">
        <v>590</v>
      </c>
      <c r="D10" s="82"/>
      <c r="E10" s="82">
        <f>COUNTIF('PCT Category 1'!BH8:BH16,"X")</f>
        <v>0</v>
      </c>
      <c r="F10" s="82"/>
      <c r="G10" s="82">
        <f>COUNTIF('Roseville Transit Category 1'!BK8:BK25,"X")</f>
        <v>0</v>
      </c>
      <c r="H10" s="26"/>
    </row>
    <row r="11" spans="2:8" ht="16.5" x14ac:dyDescent="0.35">
      <c r="B11" s="27"/>
      <c r="C11" s="171" t="s">
        <v>591</v>
      </c>
      <c r="D11" s="86"/>
      <c r="E11" s="86">
        <f>COUNTIF('PCT Category 1'!BI8:BI16,"X")</f>
        <v>1</v>
      </c>
      <c r="F11" s="86"/>
      <c r="G11" s="86">
        <f>COUNTIF('Roseville Transit Category 1'!BL8:BL25,"X")</f>
        <v>0</v>
      </c>
      <c r="H11" s="28"/>
    </row>
    <row r="12" spans="2:8" ht="16.5" x14ac:dyDescent="0.35">
      <c r="B12" s="25"/>
      <c r="C12" s="154" t="s">
        <v>592</v>
      </c>
      <c r="D12" s="82"/>
      <c r="E12" s="82">
        <f>COUNTIF('PCT Category 1'!BM8:BN16,"X")</f>
        <v>4</v>
      </c>
      <c r="F12" s="82"/>
      <c r="G12" s="82">
        <f>COUNTIF('Roseville Transit Category 1'!BP8:BQ25,"X")</f>
        <v>4</v>
      </c>
      <c r="H12" s="26"/>
    </row>
    <row r="13" spans="2:8" x14ac:dyDescent="0.35">
      <c r="B13" s="27"/>
      <c r="C13" s="171" t="s">
        <v>12</v>
      </c>
      <c r="D13" s="86"/>
      <c r="E13" s="86">
        <f>COUNTIF('PCT Category 1'!BO8:BO16,"X")</f>
        <v>3</v>
      </c>
      <c r="F13" s="86"/>
      <c r="G13" s="86">
        <f>COUNTIF('Roseville Transit Category 1'!BR8:BR25,"X")</f>
        <v>4</v>
      </c>
      <c r="H13" s="28"/>
    </row>
    <row r="14" spans="2:8" ht="16.5" x14ac:dyDescent="0.35">
      <c r="B14" s="25"/>
      <c r="C14" s="154" t="s">
        <v>593</v>
      </c>
      <c r="D14" s="82"/>
      <c r="E14" s="82">
        <f>COUNTIF('PCT Category 1'!BP8:BQ16,"X")</f>
        <v>3</v>
      </c>
      <c r="F14" s="82"/>
      <c r="G14" s="82">
        <f>COUNTIF('Roseville Transit Category 1'!BS8:BT25,"X")</f>
        <v>4</v>
      </c>
      <c r="H14" s="26"/>
    </row>
    <row r="15" spans="2:8" ht="16.5" x14ac:dyDescent="0.35">
      <c r="B15" s="27"/>
      <c r="C15" s="171" t="s">
        <v>594</v>
      </c>
      <c r="D15" s="86"/>
      <c r="E15" s="86">
        <f>COUNTIF('PCT Category 1'!BR8:BS16,"X")</f>
        <v>9</v>
      </c>
      <c r="F15" s="86"/>
      <c r="G15" s="86">
        <f>COUNTIF('Roseville Transit Category 1'!BU8:BV25,"X")</f>
        <v>11</v>
      </c>
      <c r="H15" s="28"/>
    </row>
    <row r="16" spans="2:8" x14ac:dyDescent="0.35">
      <c r="B16" s="25"/>
      <c r="C16" s="154" t="s">
        <v>16</v>
      </c>
      <c r="D16" s="82"/>
      <c r="E16" s="82">
        <f>COUNTIF('PCT Category 1'!BT8:BT16,"X")</f>
        <v>4</v>
      </c>
      <c r="F16" s="82"/>
      <c r="G16" s="82">
        <f>COUNTIF('Roseville Transit Category 1'!BW8:BW25,"X")</f>
        <v>10</v>
      </c>
      <c r="H16" s="26"/>
    </row>
    <row r="17" spans="2:8" ht="30" customHeight="1" x14ac:dyDescent="0.35">
      <c r="B17" s="60"/>
      <c r="C17" s="240" t="s">
        <v>24</v>
      </c>
      <c r="D17" s="240"/>
      <c r="E17" s="240"/>
      <c r="F17" s="240"/>
      <c r="G17" s="240"/>
      <c r="H17" s="51"/>
    </row>
    <row r="18" spans="2:8" x14ac:dyDescent="0.35">
      <c r="B18" s="25"/>
      <c r="C18" s="154" t="s">
        <v>5</v>
      </c>
      <c r="D18" s="82"/>
      <c r="E18" s="82">
        <f>COUNTIF('PCT Category 1'!BV8:BV16,"X")</f>
        <v>5</v>
      </c>
      <c r="F18" s="82"/>
      <c r="G18" s="82">
        <f>COUNTIF('Roseville Transit Category 1'!BY8:BY25,"X")</f>
        <v>11</v>
      </c>
      <c r="H18" s="26"/>
    </row>
    <row r="19" spans="2:8" ht="16.5" x14ac:dyDescent="0.35">
      <c r="B19" s="27"/>
      <c r="C19" s="171" t="s">
        <v>595</v>
      </c>
      <c r="D19" s="86"/>
      <c r="E19" s="86">
        <f>COUNTIF('PCT Category 1'!BW8:BW16,"X")</f>
        <v>9</v>
      </c>
      <c r="F19" s="86"/>
      <c r="G19" s="86">
        <f>COUNTIF('Roseville Transit Category 1'!BZ8:BZ25,"X")</f>
        <v>18</v>
      </c>
      <c r="H19" s="28"/>
    </row>
    <row r="20" spans="2:8" ht="15.75" customHeight="1" x14ac:dyDescent="0.35">
      <c r="B20" s="25"/>
      <c r="C20" s="154" t="s">
        <v>596</v>
      </c>
      <c r="D20" s="82"/>
      <c r="E20" s="82">
        <f>COUNTIF('PCT Category 1'!BX8:BX16,"X")</f>
        <v>9</v>
      </c>
      <c r="F20" s="82"/>
      <c r="G20" s="82">
        <f>COUNTIF('Roseville Transit Category 1'!CA8:CA25,"X")</f>
        <v>18</v>
      </c>
      <c r="H20" s="26"/>
    </row>
    <row r="21" spans="2:8" ht="16.5" x14ac:dyDescent="0.35">
      <c r="B21" s="27"/>
      <c r="C21" s="171" t="s">
        <v>597</v>
      </c>
      <c r="D21" s="86"/>
      <c r="E21" s="86">
        <f>COUNTIF('PCT Category 1'!BY8:BY16,"X")</f>
        <v>9</v>
      </c>
      <c r="F21" s="86"/>
      <c r="G21" s="86">
        <f>COUNTIF('Roseville Transit Category 1'!CB8:CB25,"X")</f>
        <v>18</v>
      </c>
      <c r="H21" s="28"/>
    </row>
    <row r="22" spans="2:8" ht="30" customHeight="1" x14ac:dyDescent="0.35">
      <c r="B22" s="60"/>
      <c r="C22" s="240" t="s">
        <v>25</v>
      </c>
      <c r="D22" s="240"/>
      <c r="E22" s="240"/>
      <c r="F22" s="240"/>
      <c r="G22" s="240"/>
      <c r="H22" s="51"/>
    </row>
    <row r="23" spans="2:8" x14ac:dyDescent="0.35">
      <c r="B23" s="25"/>
      <c r="C23" s="154" t="s">
        <v>6</v>
      </c>
      <c r="D23" s="82"/>
      <c r="E23" s="82">
        <f>COUNTIF('PCT Category 1'!CA8:CA16,"X")</f>
        <v>2</v>
      </c>
      <c r="F23" s="82"/>
      <c r="G23" s="82">
        <f>COUNTIF('Roseville Transit Category 1'!CD8:CD25,"X")</f>
        <v>1</v>
      </c>
      <c r="H23" s="26"/>
    </row>
    <row r="24" spans="2:8" ht="16.5" x14ac:dyDescent="0.35">
      <c r="B24" s="27"/>
      <c r="C24" s="171" t="s">
        <v>598</v>
      </c>
      <c r="D24" s="86"/>
      <c r="E24" s="86">
        <f>COUNTIF('PCT Category 1'!CB8:CB16,"X")</f>
        <v>5</v>
      </c>
      <c r="F24" s="86"/>
      <c r="G24" s="86">
        <f>COUNTIF('Roseville Transit Category 1'!CE8:CE25,"X")</f>
        <v>17</v>
      </c>
      <c r="H24" s="28"/>
    </row>
    <row r="25" spans="2:8" ht="30" customHeight="1" x14ac:dyDescent="0.35">
      <c r="B25" s="254" t="s">
        <v>599</v>
      </c>
      <c r="C25" s="240"/>
      <c r="D25" s="240"/>
      <c r="E25" s="240"/>
      <c r="F25" s="240"/>
      <c r="G25" s="240"/>
      <c r="H25" s="255"/>
    </row>
    <row r="26" spans="2:8" ht="16.5" x14ac:dyDescent="0.35">
      <c r="B26" s="25"/>
      <c r="C26" s="154" t="s">
        <v>600</v>
      </c>
      <c r="D26" s="82"/>
      <c r="E26" s="82">
        <f>COUNTIF('PCT Category 1'!CD8:CD16,"X")</f>
        <v>2</v>
      </c>
      <c r="F26" s="82"/>
      <c r="G26" s="82">
        <f>COUNTIF('Roseville Transit Category 1'!CG8:CG25,"X")</f>
        <v>4</v>
      </c>
      <c r="H26" s="26"/>
    </row>
    <row r="27" spans="2:8" x14ac:dyDescent="0.35">
      <c r="B27" s="27"/>
      <c r="C27" s="171" t="s">
        <v>41</v>
      </c>
      <c r="D27" s="86"/>
      <c r="E27" s="86">
        <f>COUNTIF('PCT Category 1'!CE8:CE16,"X")</f>
        <v>2</v>
      </c>
      <c r="F27" s="86"/>
      <c r="G27" s="86">
        <f>COUNTIF('Roseville Transit Category 1'!CH8:CH25,"X")</f>
        <v>3</v>
      </c>
      <c r="H27" s="28"/>
    </row>
    <row r="28" spans="2:8" x14ac:dyDescent="0.35">
      <c r="B28" s="25"/>
      <c r="C28" s="154" t="s">
        <v>99</v>
      </c>
      <c r="D28" s="82"/>
      <c r="E28" s="82">
        <f>COUNTIF('PCT Category 1'!CF8:CF16,"X")</f>
        <v>0</v>
      </c>
      <c r="F28" s="82"/>
      <c r="G28" s="82">
        <f>COUNTIF('Roseville Transit Category 1'!CI8:CI25,"X")</f>
        <v>0</v>
      </c>
      <c r="H28" s="26"/>
    </row>
    <row r="29" spans="2:8" s="123" customFormat="1" ht="24.75" customHeight="1" x14ac:dyDescent="0.35">
      <c r="B29" s="206"/>
      <c r="C29" s="256" t="s">
        <v>601</v>
      </c>
      <c r="D29" s="256"/>
      <c r="E29" s="256"/>
      <c r="F29" s="256"/>
      <c r="G29" s="256"/>
      <c r="H29" s="207"/>
    </row>
    <row r="30" spans="2:8" s="123" customFormat="1" ht="21" customHeight="1" x14ac:dyDescent="0.35">
      <c r="B30" s="121"/>
      <c r="C30" s="252" t="s">
        <v>602</v>
      </c>
      <c r="D30" s="252"/>
      <c r="E30" s="252"/>
      <c r="F30" s="252"/>
      <c r="G30" s="252"/>
      <c r="H30" s="122"/>
    </row>
    <row r="31" spans="2:8" s="123" customFormat="1" ht="30" customHeight="1" x14ac:dyDescent="0.35">
      <c r="B31" s="121"/>
      <c r="C31" s="252" t="s">
        <v>137</v>
      </c>
      <c r="D31" s="252"/>
      <c r="E31" s="252"/>
      <c r="F31" s="252"/>
      <c r="G31" s="252"/>
      <c r="H31" s="122"/>
    </row>
    <row r="32" spans="2:8" s="123" customFormat="1" ht="29.25" customHeight="1" x14ac:dyDescent="0.35">
      <c r="B32" s="121"/>
      <c r="C32" s="252" t="s">
        <v>603</v>
      </c>
      <c r="D32" s="252"/>
      <c r="E32" s="252"/>
      <c r="F32" s="252"/>
      <c r="G32" s="252"/>
      <c r="H32" s="122"/>
    </row>
    <row r="33" spans="2:8" s="123" customFormat="1" ht="43.5" customHeight="1" thickBot="1" x14ac:dyDescent="0.4">
      <c r="B33" s="208"/>
      <c r="C33" s="253" t="s">
        <v>604</v>
      </c>
      <c r="D33" s="253"/>
      <c r="E33" s="253"/>
      <c r="F33" s="253"/>
      <c r="G33" s="253"/>
      <c r="H33" s="209"/>
    </row>
    <row r="40" spans="2:8" ht="11.25" customHeight="1" x14ac:dyDescent="0.35"/>
  </sheetData>
  <mergeCells count="9">
    <mergeCell ref="C30:G30"/>
    <mergeCell ref="C31:G31"/>
    <mergeCell ref="C32:G32"/>
    <mergeCell ref="C33:G33"/>
    <mergeCell ref="C7:G7"/>
    <mergeCell ref="C17:G17"/>
    <mergeCell ref="C22:G22"/>
    <mergeCell ref="B25:H25"/>
    <mergeCell ref="C29:G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D616-BCFE-486E-83AE-B2CB4C098609}">
  <dimension ref="B1:H37"/>
  <sheetViews>
    <sheetView topLeftCell="A6" workbookViewId="0">
      <selection activeCell="P18" sqref="P18"/>
    </sheetView>
  </sheetViews>
  <sheetFormatPr defaultRowHeight="14.5" x14ac:dyDescent="0.35"/>
  <cols>
    <col min="2" max="2" width="1.26953125" customWidth="1"/>
    <col min="3" max="3" width="25.54296875" customWidth="1"/>
    <col min="4" max="4" width="1.26953125" customWidth="1"/>
    <col min="5" max="5" width="25.54296875" customWidth="1"/>
    <col min="6" max="6" width="1.26953125" customWidth="1"/>
    <col min="7" max="7" width="25.54296875" customWidth="1"/>
    <col min="8" max="8" width="1.26953125" customWidth="1"/>
  </cols>
  <sheetData>
    <row r="1" spans="2:8" ht="15" thickBot="1" x14ac:dyDescent="0.4"/>
    <row r="2" spans="2:8" ht="7.5" customHeight="1" x14ac:dyDescent="0.35">
      <c r="B2" s="58"/>
      <c r="C2" s="59"/>
      <c r="D2" s="59"/>
      <c r="E2" s="59"/>
      <c r="F2" s="59"/>
      <c r="G2" s="59"/>
      <c r="H2" s="55"/>
    </row>
    <row r="3" spans="2:8" ht="22.5" x14ac:dyDescent="0.45">
      <c r="B3" s="60"/>
      <c r="C3" s="98" t="s">
        <v>605</v>
      </c>
      <c r="D3" s="72"/>
      <c r="E3" s="72"/>
      <c r="F3" s="72"/>
      <c r="G3" s="72"/>
      <c r="H3" s="51"/>
    </row>
    <row r="4" spans="2:8" ht="11.25" customHeight="1" x14ac:dyDescent="0.45">
      <c r="B4" s="60"/>
      <c r="C4" s="98"/>
      <c r="D4" s="72"/>
      <c r="E4" s="72"/>
      <c r="F4" s="72"/>
      <c r="G4" s="72"/>
      <c r="H4" s="51"/>
    </row>
    <row r="5" spans="2:8" ht="25.5" customHeight="1" x14ac:dyDescent="0.45">
      <c r="B5" s="60"/>
      <c r="C5" s="98"/>
      <c r="D5" s="72"/>
      <c r="E5" s="88" t="s">
        <v>563</v>
      </c>
      <c r="F5" s="88"/>
      <c r="G5" s="88" t="s">
        <v>564</v>
      </c>
      <c r="H5" s="51"/>
    </row>
    <row r="6" spans="2:8" ht="16" customHeight="1" x14ac:dyDescent="0.35">
      <c r="B6" s="168"/>
      <c r="C6" s="82" t="s">
        <v>587</v>
      </c>
      <c r="D6" s="169"/>
      <c r="E6" s="82">
        <f>COUNTA('PCT Category 2'!F8:F39)</f>
        <v>32</v>
      </c>
      <c r="F6" s="169"/>
      <c r="G6" s="82">
        <f>COUNTA('Roseville Transit Category 2'!F8:F33)</f>
        <v>26</v>
      </c>
      <c r="H6" s="170"/>
    </row>
    <row r="7" spans="2:8" ht="30" customHeight="1" x14ac:dyDescent="0.35">
      <c r="B7" s="56"/>
      <c r="C7" s="240" t="s">
        <v>23</v>
      </c>
      <c r="D7" s="240"/>
      <c r="E7" s="240"/>
      <c r="F7" s="240"/>
      <c r="G7" s="240"/>
      <c r="H7" s="37"/>
    </row>
    <row r="8" spans="2:8" ht="14.5" customHeight="1" x14ac:dyDescent="0.35">
      <c r="B8" s="25"/>
      <c r="C8" s="154" t="s">
        <v>588</v>
      </c>
      <c r="D8" s="82"/>
      <c r="E8" s="82">
        <f>COUNTIF('PCT Category 2'!BE8:BE39,"X")</f>
        <v>15</v>
      </c>
      <c r="F8" s="82"/>
      <c r="G8" s="82">
        <f>COUNTIF('Roseville Transit Category 2'!BH8:BH33,"X")</f>
        <v>5</v>
      </c>
      <c r="H8" s="26"/>
    </row>
    <row r="9" spans="2:8" ht="14.5" customHeight="1" x14ac:dyDescent="0.35">
      <c r="B9" s="27"/>
      <c r="C9" s="171" t="s">
        <v>589</v>
      </c>
      <c r="D9" s="86"/>
      <c r="E9" s="86">
        <f>COUNTIF('PCT Category 2'!BF8:BG39,"X")</f>
        <v>18</v>
      </c>
      <c r="F9" s="86"/>
      <c r="G9" s="86">
        <f>COUNTIF('Roseville Transit Category 2'!BI8:BJ33,"X")</f>
        <v>8</v>
      </c>
      <c r="H9" s="28"/>
    </row>
    <row r="10" spans="2:8" ht="14.5" customHeight="1" x14ac:dyDescent="0.35">
      <c r="B10" s="25"/>
      <c r="C10" s="154" t="s">
        <v>590</v>
      </c>
      <c r="D10" s="82"/>
      <c r="E10" s="82">
        <f>COUNTIF('PCT Category 2'!BH8:BH39,"X")</f>
        <v>1</v>
      </c>
      <c r="F10" s="82"/>
      <c r="G10" s="82">
        <f>COUNTIF('Roseville Transit Category 2'!BK8:BK33,"X")</f>
        <v>1</v>
      </c>
      <c r="H10" s="26"/>
    </row>
    <row r="11" spans="2:8" ht="14.5" customHeight="1" x14ac:dyDescent="0.35">
      <c r="B11" s="27"/>
      <c r="C11" s="171" t="s">
        <v>591</v>
      </c>
      <c r="D11" s="86"/>
      <c r="E11" s="86">
        <f>COUNTIF('PCT Category 2'!BI8:BI39,"X")</f>
        <v>1</v>
      </c>
      <c r="F11" s="86"/>
      <c r="G11" s="86">
        <f>COUNTIF('Roseville Transit Category 2'!BL8:BL33,"X")</f>
        <v>1</v>
      </c>
      <c r="H11" s="28"/>
    </row>
    <row r="12" spans="2:8" ht="14.5" customHeight="1" x14ac:dyDescent="0.35">
      <c r="B12" s="25"/>
      <c r="C12" s="154" t="s">
        <v>592</v>
      </c>
      <c r="D12" s="82"/>
      <c r="E12" s="82">
        <f>COUNTIF('PCT Category 2'!BM8:BN39,"X")</f>
        <v>21</v>
      </c>
      <c r="F12" s="82"/>
      <c r="G12" s="82">
        <f>COUNTIF('Roseville Transit Category 2'!BP8:BQ33,"X")</f>
        <v>18</v>
      </c>
      <c r="H12" s="26"/>
    </row>
    <row r="13" spans="2:8" ht="14.5" customHeight="1" x14ac:dyDescent="0.35">
      <c r="B13" s="27"/>
      <c r="C13" s="171" t="s">
        <v>12</v>
      </c>
      <c r="D13" s="86"/>
      <c r="E13" s="86">
        <f>COUNTIF('PCT Category 2'!BO8:BO39,"X")</f>
        <v>18</v>
      </c>
      <c r="F13" s="86"/>
      <c r="G13" s="86">
        <f>COUNTIF('Roseville Transit Category 2'!BR8:BR33,"X")</f>
        <v>9</v>
      </c>
      <c r="H13" s="28"/>
    </row>
    <row r="14" spans="2:8" ht="14.5" customHeight="1" x14ac:dyDescent="0.35">
      <c r="B14" s="25"/>
      <c r="C14" s="154" t="s">
        <v>606</v>
      </c>
      <c r="D14" s="82"/>
      <c r="E14" s="82">
        <f>COUNTIF('PCT Category 2'!BP8:BQ39,"X")</f>
        <v>30</v>
      </c>
      <c r="F14" s="82"/>
      <c r="G14" s="82">
        <f>COUNTIF('Roseville Transit Category 2'!BS8:BT33,"X")</f>
        <v>19</v>
      </c>
      <c r="H14" s="26"/>
    </row>
    <row r="15" spans="2:8" ht="14.5" customHeight="1" x14ac:dyDescent="0.35">
      <c r="B15" s="27"/>
      <c r="C15" s="171" t="s">
        <v>16</v>
      </c>
      <c r="D15" s="86"/>
      <c r="E15" s="86">
        <f>COUNTIF('PCT Category 2'!BR8:BR39,"X")</f>
        <v>26</v>
      </c>
      <c r="F15" s="86"/>
      <c r="G15" s="86">
        <f>COUNTIF('Roseville Transit Category 2'!BU8:BU33,"X")</f>
        <v>21</v>
      </c>
      <c r="H15" s="28"/>
    </row>
    <row r="16" spans="2:8" ht="30" customHeight="1" x14ac:dyDescent="0.35">
      <c r="B16" s="60"/>
      <c r="C16" s="240" t="s">
        <v>24</v>
      </c>
      <c r="D16" s="240"/>
      <c r="E16" s="240"/>
      <c r="F16" s="240"/>
      <c r="G16" s="240"/>
      <c r="H16" s="51"/>
    </row>
    <row r="17" spans="2:8" ht="14.5" customHeight="1" x14ac:dyDescent="0.35">
      <c r="B17" s="25"/>
      <c r="C17" s="154" t="s">
        <v>593</v>
      </c>
      <c r="D17" s="82"/>
      <c r="E17" s="82">
        <f>COUNTIF('PCT Category 2'!BT8:BU39,"X")</f>
        <v>23</v>
      </c>
      <c r="F17" s="82"/>
      <c r="G17" s="82">
        <f>COUNTIF('Roseville Transit Category 2'!BW8:BX33,"X")</f>
        <v>14</v>
      </c>
      <c r="H17" s="26"/>
    </row>
    <row r="18" spans="2:8" ht="14.5" customHeight="1" x14ac:dyDescent="0.35">
      <c r="B18" s="27"/>
      <c r="C18" s="171" t="s">
        <v>5</v>
      </c>
      <c r="D18" s="86"/>
      <c r="E18" s="86">
        <f>COUNTIF('PCT Category 2'!BV8:BV39,"X")</f>
        <v>31</v>
      </c>
      <c r="F18" s="86"/>
      <c r="G18" s="86">
        <f>COUNTIF('Roseville Transit Category 2'!BY8:BY33,"X")</f>
        <v>25</v>
      </c>
      <c r="H18" s="28"/>
    </row>
    <row r="19" spans="2:8" ht="14.5" customHeight="1" x14ac:dyDescent="0.35">
      <c r="B19" s="25"/>
      <c r="C19" s="154" t="s">
        <v>595</v>
      </c>
      <c r="D19" s="82"/>
      <c r="E19" s="82">
        <f>COUNTIF('PCT Category 2'!BW8:BW39,"X")</f>
        <v>32</v>
      </c>
      <c r="F19" s="82"/>
      <c r="G19" s="82">
        <f>COUNTIF('Roseville Transit Category 2'!BZ8:BZ33,"X")</f>
        <v>26</v>
      </c>
      <c r="H19" s="26"/>
    </row>
    <row r="20" spans="2:8" ht="30" customHeight="1" x14ac:dyDescent="0.35">
      <c r="B20" s="60"/>
      <c r="C20" s="240" t="s">
        <v>25</v>
      </c>
      <c r="D20" s="240"/>
      <c r="E20" s="240"/>
      <c r="F20" s="240"/>
      <c r="G20" s="240"/>
      <c r="H20" s="51"/>
    </row>
    <row r="21" spans="2:8" ht="14.5" customHeight="1" x14ac:dyDescent="0.35">
      <c r="B21" s="25"/>
      <c r="C21" s="154" t="s">
        <v>6</v>
      </c>
      <c r="D21" s="82"/>
      <c r="E21" s="82">
        <f>COUNTIF('PCT Category 2'!CA8:CA39,"X")</f>
        <v>8</v>
      </c>
      <c r="F21" s="82"/>
      <c r="G21" s="82">
        <f>COUNTIF('Roseville Transit Category 2'!CD8:CD33,"X")</f>
        <v>3</v>
      </c>
      <c r="H21" s="26"/>
    </row>
    <row r="22" spans="2:8" ht="14.5" customHeight="1" x14ac:dyDescent="0.35">
      <c r="B22" s="27"/>
      <c r="C22" s="171" t="s">
        <v>598</v>
      </c>
      <c r="D22" s="86"/>
      <c r="E22" s="86">
        <f>COUNTIF('PCT Category 2'!CB8:CB39,"X")</f>
        <v>31</v>
      </c>
      <c r="F22" s="86"/>
      <c r="G22" s="86">
        <f>COUNTIF('Roseville Transit Category 2'!CE8:CE33,"X")</f>
        <v>26</v>
      </c>
      <c r="H22" s="28"/>
    </row>
    <row r="23" spans="2:8" ht="30" customHeight="1" x14ac:dyDescent="0.35">
      <c r="B23" s="254" t="s">
        <v>599</v>
      </c>
      <c r="C23" s="240"/>
      <c r="D23" s="240"/>
      <c r="E23" s="240"/>
      <c r="F23" s="240"/>
      <c r="G23" s="240"/>
      <c r="H23" s="255"/>
    </row>
    <row r="24" spans="2:8" ht="14.5" customHeight="1" x14ac:dyDescent="0.35">
      <c r="B24" s="25"/>
      <c r="C24" s="154" t="s">
        <v>600</v>
      </c>
      <c r="D24" s="82"/>
      <c r="E24" s="82">
        <f>COUNTIF('PCT Category 2'!CD8:CD39,"X")</f>
        <v>1</v>
      </c>
      <c r="F24" s="82"/>
      <c r="G24" s="82">
        <f>COUNTIF('Roseville Transit Category 2'!CG8:CG33,"X")</f>
        <v>8</v>
      </c>
      <c r="H24" s="26"/>
    </row>
    <row r="25" spans="2:8" ht="14.5" customHeight="1" x14ac:dyDescent="0.35">
      <c r="B25" s="27"/>
      <c r="C25" s="171" t="s">
        <v>41</v>
      </c>
      <c r="D25" s="86"/>
      <c r="E25" s="86">
        <f>COUNTIF('PCT Category 2'!CE8:CE39,"X")</f>
        <v>10</v>
      </c>
      <c r="F25" s="86"/>
      <c r="G25" s="86">
        <f>COUNTIF('Roseville Transit Category 2'!CH8:CH33,"X")</f>
        <v>11</v>
      </c>
      <c r="H25" s="28"/>
    </row>
    <row r="26" spans="2:8" s="123" customFormat="1" ht="14.5" customHeight="1" x14ac:dyDescent="0.35">
      <c r="B26" s="25"/>
      <c r="C26" s="154" t="s">
        <v>99</v>
      </c>
      <c r="D26" s="82"/>
      <c r="E26" s="82">
        <f>COUNTIF('PCT Category 2'!CF8:CF39,"X")</f>
        <v>1</v>
      </c>
      <c r="F26" s="82"/>
      <c r="G26" s="82">
        <f>COUNTIF('Roseville Transit Category 2'!CI8:CI33,"X")</f>
        <v>1</v>
      </c>
      <c r="H26" s="26"/>
    </row>
    <row r="27" spans="2:8" s="123" customFormat="1" ht="21" customHeight="1" x14ac:dyDescent="0.35">
      <c r="B27" s="206"/>
      <c r="C27" s="256" t="s">
        <v>601</v>
      </c>
      <c r="D27" s="256"/>
      <c r="E27" s="256"/>
      <c r="F27" s="256"/>
      <c r="G27" s="256"/>
      <c r="H27" s="207"/>
    </row>
    <row r="28" spans="2:8" s="123" customFormat="1" ht="30" customHeight="1" x14ac:dyDescent="0.35">
      <c r="B28" s="121"/>
      <c r="C28" s="252" t="s">
        <v>602</v>
      </c>
      <c r="D28" s="252"/>
      <c r="E28" s="252"/>
      <c r="F28" s="252"/>
      <c r="G28" s="252"/>
      <c r="H28" s="122"/>
    </row>
    <row r="29" spans="2:8" s="123" customFormat="1" ht="29.25" customHeight="1" x14ac:dyDescent="0.35">
      <c r="B29" s="121"/>
      <c r="C29" s="252" t="s">
        <v>137</v>
      </c>
      <c r="D29" s="252"/>
      <c r="E29" s="252"/>
      <c r="F29" s="252"/>
      <c r="G29" s="252"/>
      <c r="H29" s="122"/>
    </row>
    <row r="30" spans="2:8" s="123" customFormat="1" ht="43.5" customHeight="1" x14ac:dyDescent="0.35">
      <c r="B30" s="121"/>
      <c r="C30" s="252" t="s">
        <v>603</v>
      </c>
      <c r="D30" s="252"/>
      <c r="E30" s="252"/>
      <c r="F30" s="252"/>
      <c r="G30" s="252"/>
      <c r="H30" s="122"/>
    </row>
    <row r="31" spans="2:8" ht="39" customHeight="1" thickBot="1" x14ac:dyDescent="0.4">
      <c r="B31" s="208"/>
      <c r="C31" s="253" t="s">
        <v>604</v>
      </c>
      <c r="D31" s="253"/>
      <c r="E31" s="253"/>
      <c r="F31" s="253"/>
      <c r="G31" s="253"/>
      <c r="H31" s="209"/>
    </row>
    <row r="37" ht="11.25" customHeight="1" x14ac:dyDescent="0.35"/>
  </sheetData>
  <mergeCells count="9">
    <mergeCell ref="C29:G29"/>
    <mergeCell ref="C30:G30"/>
    <mergeCell ref="C31:G31"/>
    <mergeCell ref="C7:G7"/>
    <mergeCell ref="C16:G16"/>
    <mergeCell ref="C20:G20"/>
    <mergeCell ref="B23:H23"/>
    <mergeCell ref="C27:G27"/>
    <mergeCell ref="C28:G2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3FE5-D420-4488-86F0-920335CE4038}">
  <dimension ref="B1:H38"/>
  <sheetViews>
    <sheetView workbookViewId="0">
      <selection activeCell="K13" sqref="K13"/>
    </sheetView>
  </sheetViews>
  <sheetFormatPr defaultRowHeight="14.5" x14ac:dyDescent="0.35"/>
  <cols>
    <col min="2" max="2" width="1.26953125" customWidth="1"/>
    <col min="3" max="3" width="25.54296875" customWidth="1"/>
    <col min="4" max="4" width="1.26953125" customWidth="1"/>
    <col min="5" max="5" width="25.54296875" customWidth="1"/>
    <col min="6" max="6" width="1.26953125" customWidth="1"/>
    <col min="7" max="7" width="25.54296875" customWidth="1"/>
    <col min="8" max="8" width="1.26953125" customWidth="1"/>
  </cols>
  <sheetData>
    <row r="1" spans="2:8" ht="15" thickBot="1" x14ac:dyDescent="0.4"/>
    <row r="2" spans="2:8" ht="7.5" customHeight="1" x14ac:dyDescent="0.35">
      <c r="B2" s="58"/>
      <c r="C2" s="59"/>
      <c r="D2" s="59"/>
      <c r="E2" s="59"/>
      <c r="F2" s="59"/>
      <c r="G2" s="59"/>
      <c r="H2" s="55"/>
    </row>
    <row r="3" spans="2:8" ht="22.5" x14ac:dyDescent="0.45">
      <c r="B3" s="60"/>
      <c r="C3" s="98" t="s">
        <v>607</v>
      </c>
      <c r="D3" s="72"/>
      <c r="E3" s="72"/>
      <c r="F3" s="72"/>
      <c r="G3" s="72"/>
      <c r="H3" s="51"/>
    </row>
    <row r="4" spans="2:8" ht="11.25" customHeight="1" x14ac:dyDescent="0.45">
      <c r="B4" s="60"/>
      <c r="C4" s="98"/>
      <c r="D4" s="72"/>
      <c r="E4" s="72"/>
      <c r="F4" s="72"/>
      <c r="G4" s="72"/>
      <c r="H4" s="51"/>
    </row>
    <row r="5" spans="2:8" ht="25.5" customHeight="1" x14ac:dyDescent="0.45">
      <c r="B5" s="60"/>
      <c r="C5" s="98"/>
      <c r="D5" s="72"/>
      <c r="E5" s="88" t="s">
        <v>563</v>
      </c>
      <c r="F5" s="88"/>
      <c r="G5" s="88" t="s">
        <v>564</v>
      </c>
      <c r="H5" s="51"/>
    </row>
    <row r="6" spans="2:8" ht="16" customHeight="1" x14ac:dyDescent="0.35">
      <c r="B6" s="168"/>
      <c r="C6" s="82" t="s">
        <v>587</v>
      </c>
      <c r="D6" s="169"/>
      <c r="E6" s="82">
        <f>COUNTA('PCT Category 3'!F8:F40)</f>
        <v>33</v>
      </c>
      <c r="F6" s="169"/>
      <c r="G6" s="82">
        <f>COUNTA('Roseville Transit Category 3'!F8:F77)</f>
        <v>70</v>
      </c>
      <c r="H6" s="170"/>
    </row>
    <row r="7" spans="2:8" ht="30" customHeight="1" x14ac:dyDescent="0.35">
      <c r="B7" s="56"/>
      <c r="C7" s="240" t="s">
        <v>23</v>
      </c>
      <c r="D7" s="240"/>
      <c r="E7" s="240"/>
      <c r="F7" s="240"/>
      <c r="G7" s="240"/>
      <c r="H7" s="37"/>
    </row>
    <row r="8" spans="2:8" x14ac:dyDescent="0.35">
      <c r="B8" s="25"/>
      <c r="C8" s="154" t="s">
        <v>588</v>
      </c>
      <c r="D8" s="82"/>
      <c r="E8" s="82">
        <f>COUNTIF('Roseville Transit Category 3'!BH8:BH77,"X")</f>
        <v>6</v>
      </c>
      <c r="F8" s="82"/>
      <c r="G8" s="82">
        <f>COUNTIF('Roseville Transit Category 3'!BH8:BH77,"X")</f>
        <v>6</v>
      </c>
      <c r="H8" s="26"/>
    </row>
    <row r="9" spans="2:8" ht="16.5" x14ac:dyDescent="0.35">
      <c r="B9" s="27"/>
      <c r="C9" s="171" t="s">
        <v>589</v>
      </c>
      <c r="D9" s="86"/>
      <c r="E9" s="86">
        <f>COUNTIF('PCT Category 3'!BF8:BG40,"X")</f>
        <v>18</v>
      </c>
      <c r="F9" s="86"/>
      <c r="G9" s="86">
        <f>COUNTIF('Roseville Transit Category 3'!BI8:BJ77,"X")</f>
        <v>14</v>
      </c>
      <c r="H9" s="28"/>
    </row>
    <row r="10" spans="2:8" x14ac:dyDescent="0.35">
      <c r="B10" s="25"/>
      <c r="C10" s="154" t="s">
        <v>590</v>
      </c>
      <c r="D10" s="82"/>
      <c r="E10" s="82">
        <f>COUNTIF('PCT Category 3'!BH8:BH40,"X")</f>
        <v>1</v>
      </c>
      <c r="F10" s="82"/>
      <c r="G10" s="82">
        <f>COUNTIF('Roseville Transit Category 3'!BK8:BK77,"X")</f>
        <v>6</v>
      </c>
      <c r="H10" s="26"/>
    </row>
    <row r="11" spans="2:8" ht="16.5" x14ac:dyDescent="0.35">
      <c r="B11" s="27"/>
      <c r="C11" s="171" t="s">
        <v>591</v>
      </c>
      <c r="D11" s="86"/>
      <c r="E11" s="86">
        <f>COUNTIF('PCT Category 3'!BI8:BI40,"X")</f>
        <v>3</v>
      </c>
      <c r="F11" s="86"/>
      <c r="G11" s="86">
        <f>COUNTIF('Roseville Transit Category 3'!BL8:BL77,"X")</f>
        <v>0</v>
      </c>
      <c r="H11" s="28"/>
    </row>
    <row r="12" spans="2:8" ht="16.5" x14ac:dyDescent="0.35">
      <c r="B12" s="25"/>
      <c r="C12" s="154" t="s">
        <v>592</v>
      </c>
      <c r="D12" s="82"/>
      <c r="E12" s="82">
        <f>COUNTIF('PCT Category 3'!BM8:BN40,"X")</f>
        <v>28</v>
      </c>
      <c r="F12" s="82"/>
      <c r="G12" s="82">
        <f>COUNTIF('Roseville Transit Category 3'!BP8:BQ77,"X")</f>
        <v>46</v>
      </c>
      <c r="H12" s="26"/>
    </row>
    <row r="13" spans="2:8" ht="30" customHeight="1" x14ac:dyDescent="0.35">
      <c r="B13" s="60"/>
      <c r="C13" s="240" t="s">
        <v>24</v>
      </c>
      <c r="D13" s="240"/>
      <c r="E13" s="240"/>
      <c r="F13" s="240"/>
      <c r="G13" s="240"/>
      <c r="H13" s="51"/>
    </row>
    <row r="14" spans="2:8" x14ac:dyDescent="0.35">
      <c r="B14" s="25"/>
      <c r="C14" s="154" t="s">
        <v>12</v>
      </c>
      <c r="D14" s="82"/>
      <c r="E14" s="82">
        <f>COUNTIF('PCT Category 3'!BP8:BP40,"X")</f>
        <v>18</v>
      </c>
      <c r="F14" s="82"/>
      <c r="G14" s="82">
        <f>COUNTIF('Roseville Transit Category 3'!BS8:BS77,"X")</f>
        <v>26</v>
      </c>
      <c r="H14" s="26"/>
    </row>
    <row r="15" spans="2:8" x14ac:dyDescent="0.35">
      <c r="B15" s="27"/>
      <c r="C15" s="171" t="s">
        <v>16</v>
      </c>
      <c r="D15" s="86"/>
      <c r="E15" s="86">
        <f>COUNTIF('PCT Category 3'!BU8:BU40,"X")</f>
        <v>30</v>
      </c>
      <c r="F15" s="86"/>
      <c r="G15" s="86">
        <f>COUNTIF('Roseville Transit Category 3'!BX8:BX77,"X")</f>
        <v>61</v>
      </c>
      <c r="H15" s="28"/>
    </row>
    <row r="16" spans="2:8" ht="30" customHeight="1" x14ac:dyDescent="0.35">
      <c r="B16" s="60"/>
      <c r="C16" s="240" t="s">
        <v>25</v>
      </c>
      <c r="D16" s="240"/>
      <c r="E16" s="240"/>
      <c r="F16" s="240"/>
      <c r="G16" s="240"/>
      <c r="H16" s="51"/>
    </row>
    <row r="17" spans="2:8" x14ac:dyDescent="0.35">
      <c r="B17" s="25"/>
      <c r="C17" s="154" t="s">
        <v>6</v>
      </c>
      <c r="D17" s="82"/>
      <c r="E17" s="82">
        <f>COUNTIF('PCT Category 3'!CA8:CA40,"X")</f>
        <v>16</v>
      </c>
      <c r="F17" s="82"/>
      <c r="G17" s="82">
        <f>COUNTIF('Roseville Transit Category 3'!CD8:CD77,"X")</f>
        <v>14</v>
      </c>
      <c r="H17" s="26"/>
    </row>
    <row r="18" spans="2:8" ht="30" customHeight="1" x14ac:dyDescent="0.35">
      <c r="B18" s="254" t="s">
        <v>599</v>
      </c>
      <c r="C18" s="240"/>
      <c r="D18" s="240"/>
      <c r="E18" s="240"/>
      <c r="F18" s="240"/>
      <c r="G18" s="240"/>
      <c r="H18" s="255"/>
    </row>
    <row r="19" spans="2:8" ht="16.5" x14ac:dyDescent="0.35">
      <c r="B19" s="25"/>
      <c r="C19" s="154" t="s">
        <v>608</v>
      </c>
      <c r="D19" s="82"/>
      <c r="E19" s="82">
        <f>COUNTIF('PCT Category 3'!CD8:CD40,"X")</f>
        <v>3</v>
      </c>
      <c r="F19" s="82"/>
      <c r="G19" s="82">
        <f>COUNTIF('Roseville Transit Category 3'!CG8:CG77,"X")</f>
        <v>12</v>
      </c>
      <c r="H19" s="26"/>
    </row>
    <row r="20" spans="2:8" x14ac:dyDescent="0.35">
      <c r="B20" s="27"/>
      <c r="C20" s="171" t="s">
        <v>41</v>
      </c>
      <c r="D20" s="86"/>
      <c r="E20" s="86">
        <f>COUNTIF('PCT Category 3'!CE8:CE40,"X")</f>
        <v>12</v>
      </c>
      <c r="F20" s="86"/>
      <c r="G20" s="86">
        <f>COUNTIF('Roseville Transit Category 3'!CH8:CH77,"X")</f>
        <v>12</v>
      </c>
      <c r="H20" s="28"/>
    </row>
    <row r="21" spans="2:8" x14ac:dyDescent="0.35">
      <c r="B21" s="25"/>
      <c r="C21" s="154" t="s">
        <v>99</v>
      </c>
      <c r="D21" s="82"/>
      <c r="E21" s="82">
        <f>COUNTIF('PCT Category 3'!CF8:CF40,"X")</f>
        <v>1</v>
      </c>
      <c r="F21" s="82"/>
      <c r="G21" s="82">
        <f>COUNTIF('Roseville Transit Category 3'!CI8:CI77,"X")</f>
        <v>0</v>
      </c>
      <c r="H21" s="26"/>
    </row>
    <row r="22" spans="2:8" x14ac:dyDescent="0.35">
      <c r="B22" s="103"/>
      <c r="C22" s="256" t="s">
        <v>601</v>
      </c>
      <c r="D22" s="256"/>
      <c r="E22" s="256"/>
      <c r="F22" s="256"/>
      <c r="G22" s="256"/>
      <c r="H22" s="111"/>
    </row>
    <row r="23" spans="2:8" ht="16" customHeight="1" x14ac:dyDescent="0.35">
      <c r="B23" s="25"/>
      <c r="C23" s="252" t="s">
        <v>609</v>
      </c>
      <c r="D23" s="252"/>
      <c r="E23" s="252"/>
      <c r="F23" s="252"/>
      <c r="G23" s="252"/>
      <c r="H23" s="26"/>
    </row>
    <row r="24" spans="2:8" ht="40" customHeight="1" x14ac:dyDescent="0.35">
      <c r="B24" s="25"/>
      <c r="C24" s="252" t="s">
        <v>137</v>
      </c>
      <c r="D24" s="252"/>
      <c r="E24" s="252"/>
      <c r="F24" s="252"/>
      <c r="G24" s="252"/>
      <c r="H24" s="26"/>
    </row>
    <row r="25" spans="2:8" ht="41.25" customHeight="1" thickBot="1" x14ac:dyDescent="0.4">
      <c r="B25" s="29"/>
      <c r="C25" s="253" t="s">
        <v>610</v>
      </c>
      <c r="D25" s="253"/>
      <c r="E25" s="253"/>
      <c r="F25" s="253"/>
      <c r="G25" s="253"/>
      <c r="H25" s="32"/>
    </row>
    <row r="29" spans="2:8" ht="11.25" customHeight="1" x14ac:dyDescent="0.35"/>
    <row r="38" ht="11.25" customHeight="1" x14ac:dyDescent="0.35"/>
  </sheetData>
  <mergeCells count="8">
    <mergeCell ref="C23:G23"/>
    <mergeCell ref="C24:G24"/>
    <mergeCell ref="C25:G25"/>
    <mergeCell ref="C7:G7"/>
    <mergeCell ref="C13:G13"/>
    <mergeCell ref="C16:G16"/>
    <mergeCell ref="B18:H18"/>
    <mergeCell ref="C22:G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CB2CA-205B-4D74-8706-13E6C24DA298}">
  <dimension ref="B1:H36"/>
  <sheetViews>
    <sheetView workbookViewId="0">
      <selection activeCell="J12" sqref="J12"/>
    </sheetView>
  </sheetViews>
  <sheetFormatPr defaultRowHeight="14.5" x14ac:dyDescent="0.35"/>
  <cols>
    <col min="2" max="2" width="1.26953125" customWidth="1"/>
    <col min="3" max="3" width="25.54296875" customWidth="1"/>
    <col min="4" max="4" width="1.26953125" customWidth="1"/>
    <col min="5" max="5" width="25.54296875" customWidth="1"/>
    <col min="6" max="6" width="1.26953125" customWidth="1"/>
    <col min="7" max="7" width="25.54296875" customWidth="1"/>
    <col min="8" max="8" width="1.26953125" customWidth="1"/>
  </cols>
  <sheetData>
    <row r="1" spans="2:8" ht="15" thickBot="1" x14ac:dyDescent="0.4"/>
    <row r="2" spans="2:8" ht="7.5" customHeight="1" x14ac:dyDescent="0.35">
      <c r="B2" s="58"/>
      <c r="C2" s="59"/>
      <c r="D2" s="59"/>
      <c r="E2" s="59"/>
      <c r="F2" s="59"/>
      <c r="G2" s="59"/>
      <c r="H2" s="55"/>
    </row>
    <row r="3" spans="2:8" ht="22.5" x14ac:dyDescent="0.45">
      <c r="B3" s="60"/>
      <c r="C3" s="98" t="s">
        <v>611</v>
      </c>
      <c r="D3" s="72"/>
      <c r="E3" s="72"/>
      <c r="F3" s="72"/>
      <c r="G3" s="72"/>
      <c r="H3" s="51"/>
    </row>
    <row r="4" spans="2:8" ht="11.25" customHeight="1" x14ac:dyDescent="0.45">
      <c r="B4" s="60"/>
      <c r="C4" s="98"/>
      <c r="D4" s="72"/>
      <c r="E4" s="72"/>
      <c r="F4" s="72"/>
      <c r="G4" s="72"/>
      <c r="H4" s="51"/>
    </row>
    <row r="5" spans="2:8" ht="25.5" customHeight="1" x14ac:dyDescent="0.45">
      <c r="B5" s="60"/>
      <c r="C5" s="98"/>
      <c r="D5" s="72"/>
      <c r="E5" s="88" t="s">
        <v>563</v>
      </c>
      <c r="F5" s="88"/>
      <c r="G5" s="88" t="s">
        <v>564</v>
      </c>
      <c r="H5" s="51"/>
    </row>
    <row r="6" spans="2:8" ht="16" customHeight="1" x14ac:dyDescent="0.35">
      <c r="B6" s="168"/>
      <c r="C6" s="82" t="s">
        <v>587</v>
      </c>
      <c r="D6" s="169"/>
      <c r="E6" s="82">
        <f>COUNTA('PCT Category 4'!F8:F80)</f>
        <v>73</v>
      </c>
      <c r="F6" s="169"/>
      <c r="G6" s="82">
        <f>COUNTA('Roseville Transit Category 4'!F8:F40)</f>
        <v>33</v>
      </c>
      <c r="H6" s="170"/>
    </row>
    <row r="7" spans="2:8" ht="30" customHeight="1" x14ac:dyDescent="0.35">
      <c r="B7" s="254" t="s">
        <v>23</v>
      </c>
      <c r="C7" s="240"/>
      <c r="D7" s="240"/>
      <c r="E7" s="240"/>
      <c r="F7" s="240"/>
      <c r="G7" s="240"/>
      <c r="H7" s="255"/>
    </row>
    <row r="8" spans="2:8" x14ac:dyDescent="0.35">
      <c r="B8" s="25"/>
      <c r="C8" s="154" t="s">
        <v>588</v>
      </c>
      <c r="D8" s="82"/>
      <c r="E8" s="82">
        <f>COUNTIF('PCT Category 4'!BE8:BE80,"X")</f>
        <v>13</v>
      </c>
      <c r="F8" s="82"/>
      <c r="G8" s="82">
        <f>COUNTIF('Roseville Transit Category 4'!BH8:BH40,"X")</f>
        <v>0</v>
      </c>
      <c r="H8" s="26"/>
    </row>
    <row r="9" spans="2:8" ht="16" customHeight="1" x14ac:dyDescent="0.35">
      <c r="B9" s="27"/>
      <c r="C9" s="171" t="s">
        <v>589</v>
      </c>
      <c r="D9" s="86"/>
      <c r="E9" s="86">
        <f>COUNTIF('PCT Category 4'!BF8:BG80,"X")</f>
        <v>19</v>
      </c>
      <c r="F9" s="86"/>
      <c r="G9" s="86">
        <f>COUNTIF('Roseville Transit Category 4'!BI8:BJ40,"X")</f>
        <v>4</v>
      </c>
      <c r="H9" s="28"/>
    </row>
    <row r="10" spans="2:8" x14ac:dyDescent="0.35">
      <c r="B10" s="25"/>
      <c r="C10" s="154" t="s">
        <v>590</v>
      </c>
      <c r="D10" s="82"/>
      <c r="E10" s="82">
        <f>COUNTIF('PCT Category 4'!BH8:BH80,"X")</f>
        <v>5</v>
      </c>
      <c r="F10" s="82"/>
      <c r="G10" s="82">
        <f>COUNTIF('Roseville Transit Category 4'!BK8:BK40,"X")</f>
        <v>0</v>
      </c>
      <c r="H10" s="26"/>
    </row>
    <row r="11" spans="2:8" ht="16.5" x14ac:dyDescent="0.35">
      <c r="B11" s="27"/>
      <c r="C11" s="171" t="s">
        <v>591</v>
      </c>
      <c r="D11" s="86"/>
      <c r="E11" s="86">
        <f>COUNTIF('PCT Category 4'!BI8:BI80,"X")</f>
        <v>23</v>
      </c>
      <c r="F11" s="86"/>
      <c r="G11" s="86">
        <f>COUNTIF('Roseville Transit Category 4'!BL8:BL40,"X")</f>
        <v>0</v>
      </c>
      <c r="H11" s="28"/>
    </row>
    <row r="12" spans="2:8" ht="30" customHeight="1" x14ac:dyDescent="0.35">
      <c r="B12" s="254" t="s">
        <v>24</v>
      </c>
      <c r="C12" s="240"/>
      <c r="D12" s="240"/>
      <c r="E12" s="240"/>
      <c r="F12" s="240"/>
      <c r="G12" s="240"/>
      <c r="H12" s="255"/>
    </row>
    <row r="13" spans="2:8" ht="16.5" x14ac:dyDescent="0.35">
      <c r="B13" s="25"/>
      <c r="C13" s="154" t="s">
        <v>592</v>
      </c>
      <c r="D13" s="82"/>
      <c r="E13" s="82">
        <f>COUNTIF('PCT Category 4'!BS8:BT80,"X")</f>
        <v>69</v>
      </c>
      <c r="F13" s="82"/>
      <c r="G13" s="82">
        <f>COUNTIF('Roseville Transit Category 4'!BV8:BW40,"X")</f>
        <v>24</v>
      </c>
      <c r="H13" s="26"/>
    </row>
    <row r="14" spans="2:8" x14ac:dyDescent="0.35">
      <c r="B14" s="27"/>
      <c r="C14" s="86" t="s">
        <v>16</v>
      </c>
      <c r="D14" s="86"/>
      <c r="E14" s="86">
        <f>COUNTIF('PCT Category 4'!BR8:BR80,"X")</f>
        <v>67</v>
      </c>
      <c r="F14" s="86"/>
      <c r="G14" s="86">
        <f>COUNTIF('Roseville Transit Category 4'!BU8:BU40,"X")</f>
        <v>32</v>
      </c>
      <c r="H14" s="28"/>
    </row>
    <row r="15" spans="2:8" ht="30" customHeight="1" x14ac:dyDescent="0.35">
      <c r="B15" s="254" t="s">
        <v>25</v>
      </c>
      <c r="C15" s="240"/>
      <c r="D15" s="240"/>
      <c r="E15" s="240"/>
      <c r="F15" s="240"/>
      <c r="G15" s="240"/>
      <c r="H15" s="255"/>
    </row>
    <row r="16" spans="2:8" x14ac:dyDescent="0.35">
      <c r="B16" s="25"/>
      <c r="C16" s="82" t="s">
        <v>12</v>
      </c>
      <c r="D16" s="82"/>
      <c r="E16" s="82">
        <f>COUNTIF('PCT Category 4'!BZ8:BZ80,"X")</f>
        <v>39</v>
      </c>
      <c r="F16" s="82"/>
      <c r="G16" s="82">
        <f>COUNTIF('Roseville Transit Category 4'!CC8:CC40,"X")</f>
        <v>10</v>
      </c>
      <c r="H16" s="26"/>
    </row>
    <row r="17" spans="2:8" ht="30" customHeight="1" x14ac:dyDescent="0.35">
      <c r="B17" s="254" t="s">
        <v>599</v>
      </c>
      <c r="C17" s="240"/>
      <c r="D17" s="240"/>
      <c r="E17" s="240"/>
      <c r="F17" s="240"/>
      <c r="G17" s="240"/>
      <c r="H17" s="255"/>
    </row>
    <row r="18" spans="2:8" ht="16.5" x14ac:dyDescent="0.35">
      <c r="B18" s="25"/>
      <c r="C18" s="154" t="s">
        <v>608</v>
      </c>
      <c r="D18" s="82"/>
      <c r="E18" s="82">
        <f>COUNTIF('PCT Category 3'!CD8:CD40,"X")</f>
        <v>3</v>
      </c>
      <c r="F18" s="82"/>
      <c r="G18" s="82">
        <f>COUNTIF('Roseville Transit Category 4'!CG8:CG40,"X")</f>
        <v>1</v>
      </c>
      <c r="H18" s="26"/>
    </row>
    <row r="19" spans="2:8" x14ac:dyDescent="0.35">
      <c r="B19" s="27"/>
      <c r="C19" s="171" t="s">
        <v>41</v>
      </c>
      <c r="D19" s="86"/>
      <c r="E19" s="86">
        <f>COUNTIF('PCT Category 4'!CE8:CE80,"X")</f>
        <v>48</v>
      </c>
      <c r="F19" s="86"/>
      <c r="G19" s="86">
        <f>COUNTIF('Roseville Transit Category 4'!CH8:CH40,"X")</f>
        <v>14</v>
      </c>
      <c r="H19" s="28"/>
    </row>
    <row r="20" spans="2:8" x14ac:dyDescent="0.35">
      <c r="B20" s="25"/>
      <c r="C20" s="154" t="s">
        <v>99</v>
      </c>
      <c r="D20" s="82"/>
      <c r="E20" s="82">
        <f>COUNTIF('PCT Category 4'!CF8:CF80,"X")</f>
        <v>8</v>
      </c>
      <c r="F20" s="82"/>
      <c r="G20" s="82">
        <f>COUNTIF('Roseville Transit Category 4'!CI8:CI40,"X")</f>
        <v>0</v>
      </c>
      <c r="H20" s="26"/>
    </row>
    <row r="21" spans="2:8" x14ac:dyDescent="0.35">
      <c r="B21" s="103"/>
      <c r="C21" s="256" t="s">
        <v>601</v>
      </c>
      <c r="D21" s="256"/>
      <c r="E21" s="256"/>
      <c r="F21" s="256"/>
      <c r="G21" s="256"/>
      <c r="H21" s="111"/>
    </row>
    <row r="22" spans="2:8" ht="16" customHeight="1" x14ac:dyDescent="0.35">
      <c r="B22" s="25"/>
      <c r="C22" s="252" t="s">
        <v>609</v>
      </c>
      <c r="D22" s="252"/>
      <c r="E22" s="252"/>
      <c r="F22" s="252"/>
      <c r="G22" s="252"/>
      <c r="H22" s="26"/>
    </row>
    <row r="23" spans="2:8" ht="34.9" customHeight="1" x14ac:dyDescent="0.35">
      <c r="B23" s="25"/>
      <c r="C23" s="252" t="s">
        <v>137</v>
      </c>
      <c r="D23" s="252"/>
      <c r="E23" s="252"/>
      <c r="F23" s="252"/>
      <c r="G23" s="252"/>
      <c r="H23" s="26"/>
    </row>
    <row r="24" spans="2:8" ht="41.25" customHeight="1" thickBot="1" x14ac:dyDescent="0.4">
      <c r="B24" s="29"/>
      <c r="C24" s="253" t="s">
        <v>138</v>
      </c>
      <c r="D24" s="253"/>
      <c r="E24" s="253"/>
      <c r="F24" s="253"/>
      <c r="G24" s="253"/>
      <c r="H24" s="32"/>
    </row>
    <row r="27" spans="2:8" ht="11.25" customHeight="1" x14ac:dyDescent="0.35"/>
    <row r="36" ht="11.25" customHeight="1" x14ac:dyDescent="0.35"/>
  </sheetData>
  <mergeCells count="8">
    <mergeCell ref="C21:G21"/>
    <mergeCell ref="C23:G23"/>
    <mergeCell ref="C22:G22"/>
    <mergeCell ref="C24:G24"/>
    <mergeCell ref="B7:H7"/>
    <mergeCell ref="B12:H12"/>
    <mergeCell ref="B15:H15"/>
    <mergeCell ref="B17:H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A7AB-4BEC-473A-B108-384330ED1F85}">
  <dimension ref="B1:Q45"/>
  <sheetViews>
    <sheetView workbookViewId="0">
      <selection activeCell="O10" sqref="O10"/>
    </sheetView>
  </sheetViews>
  <sheetFormatPr defaultRowHeight="14.5" x14ac:dyDescent="0.35"/>
  <cols>
    <col min="2" max="2" width="1.26953125" customWidth="1"/>
    <col min="3" max="3" width="26" customWidth="1"/>
    <col min="4" max="4" width="1.26953125" customWidth="1"/>
    <col min="5" max="5" width="17.26953125" customWidth="1"/>
    <col min="6" max="6" width="1.26953125" customWidth="1"/>
    <col min="7" max="7" width="17.7265625" customWidth="1"/>
    <col min="8" max="8" width="1.26953125" customWidth="1"/>
    <col min="9" max="9" width="16.453125" customWidth="1"/>
    <col min="10" max="10" width="1.26953125" customWidth="1"/>
  </cols>
  <sheetData>
    <row r="1" spans="2:17" ht="15" thickBot="1" x14ac:dyDescent="0.4"/>
    <row r="2" spans="2:17" ht="7.5" customHeight="1" x14ac:dyDescent="0.35">
      <c r="B2" s="58"/>
      <c r="C2" s="59"/>
      <c r="D2" s="59"/>
      <c r="E2" s="59"/>
      <c r="F2" s="59"/>
      <c r="G2" s="59"/>
      <c r="H2" s="59"/>
      <c r="I2" s="59"/>
      <c r="J2" s="55"/>
    </row>
    <row r="3" spans="2:17" ht="22.5" x14ac:dyDescent="0.45">
      <c r="B3" s="60"/>
      <c r="C3" s="98" t="s">
        <v>612</v>
      </c>
      <c r="D3" s="72"/>
      <c r="E3" s="72"/>
      <c r="F3" s="72"/>
      <c r="G3" s="72"/>
      <c r="H3" s="72"/>
      <c r="I3" s="72"/>
      <c r="J3" s="51"/>
    </row>
    <row r="4" spans="2:17" ht="11.25" customHeight="1" x14ac:dyDescent="0.45">
      <c r="B4" s="60"/>
      <c r="C4" s="98"/>
      <c r="D4" s="72"/>
      <c r="E4" s="72"/>
      <c r="F4" s="72"/>
      <c r="G4" s="72"/>
      <c r="H4" s="72"/>
      <c r="I4" s="72"/>
      <c r="J4" s="51"/>
    </row>
    <row r="5" spans="2:17" ht="25.5" customHeight="1" x14ac:dyDescent="0.45">
      <c r="B5" s="60"/>
      <c r="C5" s="98"/>
      <c r="D5" s="72"/>
      <c r="E5" s="88" t="s">
        <v>563</v>
      </c>
      <c r="F5" s="88"/>
      <c r="G5" s="88" t="s">
        <v>564</v>
      </c>
      <c r="H5" s="148"/>
      <c r="I5" s="88" t="s">
        <v>349</v>
      </c>
      <c r="J5" s="51"/>
      <c r="M5" s="172"/>
      <c r="N5" s="172"/>
      <c r="O5" s="172"/>
      <c r="P5" s="172"/>
      <c r="Q5" s="172"/>
    </row>
    <row r="6" spans="2:17" ht="16" customHeight="1" x14ac:dyDescent="0.35">
      <c r="B6" s="168"/>
      <c r="C6" s="82" t="s">
        <v>587</v>
      </c>
      <c r="D6" s="169"/>
      <c r="E6" s="82">
        <f>SUM('Cat 1 Summary Table'!E6,'Cat 2 Summary Table'!E6,'Cat 3 Summary Table'!E6,'Cat 4 Summary Table'!E6)</f>
        <v>147</v>
      </c>
      <c r="F6" s="82"/>
      <c r="G6" s="82">
        <f>SUM('Cat 1 Summary Table'!G6,'Cat 2 Summary Table'!G6,'Cat 3 Summary Table'!G6,'Cat 4 Summary Table'!G6)</f>
        <v>147</v>
      </c>
      <c r="H6" s="118"/>
      <c r="I6" s="82">
        <f>SUM(E6,G6)</f>
        <v>294</v>
      </c>
      <c r="J6" s="170"/>
    </row>
    <row r="7" spans="2:17" ht="30" customHeight="1" x14ac:dyDescent="0.35">
      <c r="B7" s="254" t="s">
        <v>23</v>
      </c>
      <c r="C7" s="240"/>
      <c r="D7" s="240"/>
      <c r="E7" s="240"/>
      <c r="F7" s="240"/>
      <c r="G7" s="240"/>
      <c r="H7" s="240"/>
      <c r="I7" s="240"/>
      <c r="J7" s="255"/>
    </row>
    <row r="8" spans="2:17" x14ac:dyDescent="0.35">
      <c r="B8" s="25"/>
      <c r="C8" s="154" t="s">
        <v>588</v>
      </c>
      <c r="D8" s="82"/>
      <c r="E8" s="82">
        <f>SUM('Cat 1 Summary Table'!E8,'Cat 2 Summary Table'!E8,'Cat 3 Summary Table'!E8,'Cat 4 Summary Table'!E8)</f>
        <v>35</v>
      </c>
      <c r="F8" s="82"/>
      <c r="G8" s="82">
        <f>SUM('Cat 1 Summary Table'!G8,'Cat 2 Summary Table'!G8,'Cat 3 Summary Table'!G8,'Cat 4 Summary Table'!G8)</f>
        <v>12</v>
      </c>
      <c r="H8" s="81"/>
      <c r="I8" s="82">
        <f t="shared" ref="I8:I16" si="0">SUM(E8,G8)</f>
        <v>47</v>
      </c>
      <c r="J8" s="26"/>
    </row>
    <row r="9" spans="2:17" ht="16.5" x14ac:dyDescent="0.35">
      <c r="B9" s="27"/>
      <c r="C9" s="171" t="s">
        <v>589</v>
      </c>
      <c r="D9" s="86"/>
      <c r="E9" s="86">
        <f>SUM('Cat 1 Summary Table'!E9,'Cat 2 Summary Table'!E9,'Cat 3 Summary Table'!E9,'Cat 4 Summary Table'!E9)</f>
        <v>57</v>
      </c>
      <c r="F9" s="86"/>
      <c r="G9" s="86">
        <f>SUM('Cat 1 Summary Table'!G9,'Cat 2 Summary Table'!G9,'Cat 3 Summary Table'!G9,'Cat 4 Summary Table'!G9)</f>
        <v>29</v>
      </c>
      <c r="H9" s="85"/>
      <c r="I9" s="86">
        <f t="shared" si="0"/>
        <v>86</v>
      </c>
      <c r="J9" s="28"/>
    </row>
    <row r="10" spans="2:17" x14ac:dyDescent="0.35">
      <c r="B10" s="25"/>
      <c r="C10" s="154" t="s">
        <v>590</v>
      </c>
      <c r="D10" s="82"/>
      <c r="E10" s="82">
        <f>SUM('Cat 1 Summary Table'!E10,'Cat 2 Summary Table'!E10,'Cat 3 Summary Table'!E10,'Cat 4 Summary Table'!E10)</f>
        <v>7</v>
      </c>
      <c r="F10" s="82"/>
      <c r="G10" s="82">
        <f>SUM('Cat 1 Summary Table'!G10,'Cat 2 Summary Table'!G10,'Cat 3 Summary Table'!G10,'Cat 4 Summary Table'!G10)</f>
        <v>7</v>
      </c>
      <c r="H10" s="81"/>
      <c r="I10" s="82">
        <f t="shared" si="0"/>
        <v>14</v>
      </c>
      <c r="J10" s="26"/>
    </row>
    <row r="11" spans="2:17" ht="16.5" x14ac:dyDescent="0.35">
      <c r="B11" s="27"/>
      <c r="C11" s="171" t="s">
        <v>591</v>
      </c>
      <c r="D11" s="86"/>
      <c r="E11" s="86">
        <f>SUM('Cat 1 Summary Table'!E11,'Cat 2 Summary Table'!E11,'Cat 3 Summary Table'!E11,'Cat 4 Summary Table'!E11)</f>
        <v>28</v>
      </c>
      <c r="F11" s="86"/>
      <c r="G11" s="86">
        <f>SUM('Cat 1 Summary Table'!G11,'Cat 2 Summary Table'!G11,'Cat 3 Summary Table'!G11,'Cat 4 Summary Table'!G11)</f>
        <v>1</v>
      </c>
      <c r="H11" s="85"/>
      <c r="I11" s="86">
        <f t="shared" si="0"/>
        <v>29</v>
      </c>
      <c r="J11" s="28"/>
    </row>
    <row r="12" spans="2:17" ht="16.5" x14ac:dyDescent="0.35">
      <c r="B12" s="25"/>
      <c r="C12" s="154" t="s">
        <v>592</v>
      </c>
      <c r="D12" s="82"/>
      <c r="E12" s="82">
        <f>SUM('Cat 1 Summary Table'!E12,'Cat 2 Summary Table'!E12,'Cat 3 Summary Table'!E12)</f>
        <v>53</v>
      </c>
      <c r="F12" s="82"/>
      <c r="G12" s="82">
        <f>SUM('Cat 1 Summary Table'!G12,'Cat 2 Summary Table'!G12,'Cat 3 Summary Table'!G12)</f>
        <v>68</v>
      </c>
      <c r="H12" s="81"/>
      <c r="I12" s="82">
        <f t="shared" si="0"/>
        <v>121</v>
      </c>
      <c r="J12" s="26"/>
    </row>
    <row r="13" spans="2:17" x14ac:dyDescent="0.35">
      <c r="B13" s="27"/>
      <c r="C13" s="171" t="s">
        <v>12</v>
      </c>
      <c r="D13" s="86"/>
      <c r="E13" s="86">
        <f>SUM('Cat 1 Summary Table'!E13,'Cat 2 Summary Table'!E13)</f>
        <v>21</v>
      </c>
      <c r="F13" s="86"/>
      <c r="G13" s="86">
        <f>SUM('Cat 1 Summary Table'!G13,'Cat 2 Summary Table'!G13)</f>
        <v>13</v>
      </c>
      <c r="H13" s="85"/>
      <c r="I13" s="86">
        <f t="shared" si="0"/>
        <v>34</v>
      </c>
      <c r="J13" s="28"/>
    </row>
    <row r="14" spans="2:17" ht="16.5" x14ac:dyDescent="0.35">
      <c r="B14" s="25"/>
      <c r="C14" s="154" t="s">
        <v>593</v>
      </c>
      <c r="D14" s="82"/>
      <c r="E14" s="82">
        <f>SUM('Cat 1 Summary Table'!E14)</f>
        <v>3</v>
      </c>
      <c r="F14" s="82"/>
      <c r="G14" s="82">
        <f>SUM('Cat 1 Summary Table'!G14)</f>
        <v>4</v>
      </c>
      <c r="H14" s="81"/>
      <c r="I14" s="82">
        <f t="shared" si="0"/>
        <v>7</v>
      </c>
      <c r="J14" s="26"/>
    </row>
    <row r="15" spans="2:17" ht="16.5" x14ac:dyDescent="0.35">
      <c r="B15" s="27"/>
      <c r="C15" s="171" t="s">
        <v>594</v>
      </c>
      <c r="D15" s="86"/>
      <c r="E15" s="86">
        <f>SUM('Cat 1 Summary Table'!E15,'Cat 2 Summary Table'!E14)</f>
        <v>39</v>
      </c>
      <c r="F15" s="86"/>
      <c r="G15" s="86">
        <f>SUM('Cat 1 Summary Table'!G15,'Cat 2 Summary Table'!G14)</f>
        <v>30</v>
      </c>
      <c r="H15" s="85"/>
      <c r="I15" s="86">
        <f t="shared" si="0"/>
        <v>69</v>
      </c>
      <c r="J15" s="28"/>
    </row>
    <row r="16" spans="2:17" x14ac:dyDescent="0.35">
      <c r="B16" s="25"/>
      <c r="C16" s="154" t="s">
        <v>16</v>
      </c>
      <c r="D16" s="82"/>
      <c r="E16" s="82">
        <f>SUM('Cat 1 Summary Table'!E16,'Cat 2 Summary Table'!E15)</f>
        <v>30</v>
      </c>
      <c r="F16" s="82"/>
      <c r="G16" s="82">
        <f>SUM('Cat 1 Summary Table'!G16,'Cat 2 Summary Table'!G15)</f>
        <v>31</v>
      </c>
      <c r="H16" s="81"/>
      <c r="I16" s="82">
        <f t="shared" si="0"/>
        <v>61</v>
      </c>
      <c r="J16" s="26"/>
    </row>
    <row r="17" spans="2:17" ht="30" customHeight="1" x14ac:dyDescent="0.35">
      <c r="B17" s="254" t="s">
        <v>24</v>
      </c>
      <c r="C17" s="240"/>
      <c r="D17" s="240"/>
      <c r="E17" s="240"/>
      <c r="F17" s="240"/>
      <c r="G17" s="240"/>
      <c r="H17" s="240"/>
      <c r="I17" s="240"/>
      <c r="J17" s="255"/>
    </row>
    <row r="18" spans="2:17" x14ac:dyDescent="0.35">
      <c r="B18" s="25"/>
      <c r="C18" s="154" t="s">
        <v>5</v>
      </c>
      <c r="D18" s="82"/>
      <c r="E18" s="82">
        <f>SUM('Cat 1 Summary Table'!E18,'Cat 2 Summary Table'!E18)</f>
        <v>36</v>
      </c>
      <c r="F18" s="82"/>
      <c r="G18" s="82">
        <f>SUM('Cat 1 Summary Table'!G18,'Cat 2 Summary Table'!G18)</f>
        <v>36</v>
      </c>
      <c r="H18" s="81"/>
      <c r="I18" s="82">
        <f>SUM(E18,G18)</f>
        <v>72</v>
      </c>
      <c r="J18" s="26"/>
      <c r="M18" s="172"/>
      <c r="N18" s="172"/>
      <c r="O18" s="172"/>
      <c r="P18" s="172"/>
      <c r="Q18" s="172"/>
    </row>
    <row r="19" spans="2:17" ht="16.5" x14ac:dyDescent="0.35">
      <c r="B19" s="27"/>
      <c r="C19" s="171" t="s">
        <v>595</v>
      </c>
      <c r="D19" s="86"/>
      <c r="E19" s="86">
        <f>SUM('Cat 1 Summary Table'!E19,'Cat 2 Summary Table'!E19)</f>
        <v>41</v>
      </c>
      <c r="F19" s="86"/>
      <c r="G19" s="86">
        <f>SUM('Cat 1 Summary Table'!G19,'Cat 2 Summary Table'!G19)</f>
        <v>44</v>
      </c>
      <c r="H19" s="85"/>
      <c r="I19" s="86">
        <f t="shared" ref="I19:I25" si="1">SUM(E19,G19)</f>
        <v>85</v>
      </c>
      <c r="J19" s="28"/>
    </row>
    <row r="20" spans="2:17" ht="18" customHeight="1" x14ac:dyDescent="0.35">
      <c r="B20" s="25"/>
      <c r="C20" s="154" t="s">
        <v>596</v>
      </c>
      <c r="D20" s="82"/>
      <c r="E20" s="82">
        <f>SUM('Cat 1 Summary Table'!E20)</f>
        <v>9</v>
      </c>
      <c r="F20" s="82"/>
      <c r="G20" s="82">
        <f>SUM('Cat 1 Summary Table'!G20)</f>
        <v>18</v>
      </c>
      <c r="H20" s="81"/>
      <c r="I20" s="82">
        <f t="shared" si="1"/>
        <v>27</v>
      </c>
      <c r="J20" s="26"/>
    </row>
    <row r="21" spans="2:17" ht="16.5" x14ac:dyDescent="0.35">
      <c r="B21" s="27"/>
      <c r="C21" s="171" t="s">
        <v>597</v>
      </c>
      <c r="D21" s="86"/>
      <c r="E21" s="86">
        <f>SUM('Cat 1 Summary Table'!E21)</f>
        <v>9</v>
      </c>
      <c r="F21" s="86"/>
      <c r="G21" s="86">
        <f>SUM('Cat 1 Summary Table'!G21)</f>
        <v>18</v>
      </c>
      <c r="H21" s="85"/>
      <c r="I21" s="86">
        <f t="shared" si="1"/>
        <v>27</v>
      </c>
      <c r="J21" s="28"/>
    </row>
    <row r="22" spans="2:17" ht="16.5" x14ac:dyDescent="0.35">
      <c r="B22" s="25"/>
      <c r="C22" s="154" t="s">
        <v>592</v>
      </c>
      <c r="D22" s="82"/>
      <c r="E22" s="82">
        <f>SUM('Cat 4 Summary Table'!E13)</f>
        <v>69</v>
      </c>
      <c r="F22" s="82"/>
      <c r="G22" s="82">
        <f>SUM('Cat 4 Summary Table'!G13)</f>
        <v>24</v>
      </c>
      <c r="H22" s="81"/>
      <c r="I22" s="82">
        <f t="shared" si="1"/>
        <v>93</v>
      </c>
      <c r="J22" s="26"/>
    </row>
    <row r="23" spans="2:17" x14ac:dyDescent="0.35">
      <c r="B23" s="27"/>
      <c r="C23" s="171" t="s">
        <v>12</v>
      </c>
      <c r="D23" s="86"/>
      <c r="E23" s="86">
        <f>SUM('Cat 3 Summary Table'!E14)</f>
        <v>18</v>
      </c>
      <c r="F23" s="86"/>
      <c r="G23" s="86">
        <f>SUM('Cat 3 Summary Table'!G14)</f>
        <v>26</v>
      </c>
      <c r="H23" s="85"/>
      <c r="I23" s="86">
        <f t="shared" si="1"/>
        <v>44</v>
      </c>
      <c r="J23" s="28"/>
    </row>
    <row r="24" spans="2:17" ht="16.5" x14ac:dyDescent="0.35">
      <c r="B24" s="25"/>
      <c r="C24" s="154" t="s">
        <v>593</v>
      </c>
      <c r="D24" s="82"/>
      <c r="E24" s="82">
        <f>SUM('Cat 2 Summary Table'!E17)</f>
        <v>23</v>
      </c>
      <c r="F24" s="82"/>
      <c r="G24" s="82">
        <f>SUM('Cat 2 Summary Table'!G17)</f>
        <v>14</v>
      </c>
      <c r="H24" s="81"/>
      <c r="I24" s="82">
        <f t="shared" si="1"/>
        <v>37</v>
      </c>
      <c r="J24" s="26"/>
    </row>
    <row r="25" spans="2:17" x14ac:dyDescent="0.35">
      <c r="B25" s="27"/>
      <c r="C25" s="171" t="s">
        <v>16</v>
      </c>
      <c r="D25" s="86"/>
      <c r="E25" s="86">
        <f>SUM('Cat 3 Summary Table'!E15,'Cat 4 Summary Table'!E14)</f>
        <v>97</v>
      </c>
      <c r="F25" s="86"/>
      <c r="G25" s="86">
        <f>SUM('Cat 3 Summary Table'!G15,'Cat 4 Summary Table'!G14)</f>
        <v>93</v>
      </c>
      <c r="H25" s="85"/>
      <c r="I25" s="86">
        <f t="shared" si="1"/>
        <v>190</v>
      </c>
      <c r="J25" s="28"/>
    </row>
    <row r="26" spans="2:17" ht="30" customHeight="1" x14ac:dyDescent="0.35">
      <c r="B26" s="254" t="s">
        <v>25</v>
      </c>
      <c r="C26" s="240"/>
      <c r="D26" s="240"/>
      <c r="E26" s="240"/>
      <c r="F26" s="240"/>
      <c r="G26" s="240"/>
      <c r="H26" s="240"/>
      <c r="I26" s="240"/>
      <c r="J26" s="255"/>
    </row>
    <row r="27" spans="2:17" x14ac:dyDescent="0.35">
      <c r="B27" s="25"/>
      <c r="C27" s="154" t="s">
        <v>6</v>
      </c>
      <c r="D27" s="82"/>
      <c r="E27" s="82">
        <f>SUM('Cat 1 Summary Table'!E23,'Cat 2 Summary Table'!E21,'Cat 3 Summary Table'!E17)</f>
        <v>26</v>
      </c>
      <c r="F27" s="82"/>
      <c r="G27" s="82">
        <f>SUM('Cat 1 Summary Table'!G23,'Cat 2 Summary Table'!G21,'Cat 3 Summary Table'!G17)</f>
        <v>18</v>
      </c>
      <c r="H27" s="81"/>
      <c r="I27" s="82">
        <f t="shared" ref="I27:I29" si="2">SUM(E27,G27)</f>
        <v>44</v>
      </c>
      <c r="J27" s="26"/>
    </row>
    <row r="28" spans="2:17" ht="16.5" x14ac:dyDescent="0.35">
      <c r="B28" s="27"/>
      <c r="C28" s="171" t="s">
        <v>598</v>
      </c>
      <c r="D28" s="86"/>
      <c r="E28" s="86">
        <f>SUM('Cat 1 Summary Table'!E24,'Cat 2 Summary Table'!E22)</f>
        <v>36</v>
      </c>
      <c r="F28" s="86"/>
      <c r="G28" s="86">
        <f>SUM('Cat 1 Summary Table'!G24,'Cat 2 Summary Table'!G22)</f>
        <v>43</v>
      </c>
      <c r="H28" s="85"/>
      <c r="I28" s="86">
        <f t="shared" si="2"/>
        <v>79</v>
      </c>
      <c r="J28" s="28"/>
    </row>
    <row r="29" spans="2:17" x14ac:dyDescent="0.35">
      <c r="B29" s="25"/>
      <c r="C29" s="154" t="s">
        <v>12</v>
      </c>
      <c r="D29" s="82"/>
      <c r="E29" s="82">
        <f>SUM('Cat 4 Summary Table'!E16)</f>
        <v>39</v>
      </c>
      <c r="F29" s="82"/>
      <c r="G29" s="82">
        <f>SUM('Cat 4 Summary Table'!G16)</f>
        <v>10</v>
      </c>
      <c r="H29" s="81"/>
      <c r="I29" s="82">
        <f t="shared" si="2"/>
        <v>49</v>
      </c>
      <c r="J29" s="26"/>
    </row>
    <row r="30" spans="2:17" ht="30" customHeight="1" x14ac:dyDescent="0.35">
      <c r="B30" s="254" t="s">
        <v>599</v>
      </c>
      <c r="C30" s="240"/>
      <c r="D30" s="240"/>
      <c r="E30" s="240"/>
      <c r="F30" s="240"/>
      <c r="G30" s="240"/>
      <c r="H30" s="240"/>
      <c r="I30" s="240"/>
      <c r="J30" s="255"/>
    </row>
    <row r="31" spans="2:17" ht="16.5" x14ac:dyDescent="0.35">
      <c r="B31" s="25"/>
      <c r="C31" s="154" t="s">
        <v>600</v>
      </c>
      <c r="D31" s="82"/>
      <c r="E31" s="82">
        <f>SUM('Cat 1 Summary Table'!E26,'Cat 2 Summary Table'!E24,'Cat 3 Summary Table'!E19,'Cat 4 Summary Table'!E18)</f>
        <v>9</v>
      </c>
      <c r="F31" s="82"/>
      <c r="G31" s="82">
        <f>SUM('Cat 1 Summary Table'!G26,'Cat 2 Summary Table'!G24,'Cat 3 Summary Table'!G19,'Cat 4 Summary Table'!G18)</f>
        <v>25</v>
      </c>
      <c r="H31" s="81"/>
      <c r="I31" s="82">
        <f t="shared" ref="I31:I33" si="3">SUM(E31,G31)</f>
        <v>34</v>
      </c>
      <c r="J31" s="26"/>
    </row>
    <row r="32" spans="2:17" x14ac:dyDescent="0.35">
      <c r="B32" s="27"/>
      <c r="C32" s="171" t="s">
        <v>41</v>
      </c>
      <c r="D32" s="86"/>
      <c r="E32" s="86">
        <f>SUM('Cat 1 Summary Table'!E27,'Cat 2 Summary Table'!E25,'Cat 3 Summary Table'!E20,'Cat 4 Summary Table'!E19)</f>
        <v>72</v>
      </c>
      <c r="F32" s="86"/>
      <c r="G32" s="86">
        <f>SUM('Cat 1 Summary Table'!G27,'Cat 2 Summary Table'!G25,'Cat 3 Summary Table'!G20,'Cat 4 Summary Table'!G19)</f>
        <v>40</v>
      </c>
      <c r="H32" s="85"/>
      <c r="I32" s="86">
        <f t="shared" si="3"/>
        <v>112</v>
      </c>
      <c r="J32" s="28"/>
      <c r="M32" s="172"/>
      <c r="N32" s="172"/>
      <c r="O32" s="172"/>
      <c r="P32" s="172"/>
      <c r="Q32" s="172"/>
    </row>
    <row r="33" spans="2:17" x14ac:dyDescent="0.35">
      <c r="B33" s="25"/>
      <c r="C33" s="154" t="s">
        <v>99</v>
      </c>
      <c r="D33" s="82"/>
      <c r="E33" s="82">
        <f>SUM('Cat 1 Summary Table'!E28,'Cat 2 Summary Table'!E26,'Cat 3 Summary Table'!E21,'Cat 4 Summary Table'!E20)</f>
        <v>10</v>
      </c>
      <c r="F33" s="82"/>
      <c r="G33" s="82">
        <f>SUM('Cat 1 Summary Table'!G28,'Cat 2 Summary Table'!G26,'Cat 3 Summary Table'!G21,'Cat 4 Summary Table'!G20)</f>
        <v>1</v>
      </c>
      <c r="H33" s="81"/>
      <c r="I33" s="82">
        <f t="shared" si="3"/>
        <v>11</v>
      </c>
      <c r="J33" s="26"/>
    </row>
    <row r="34" spans="2:17" s="123" customFormat="1" ht="14.25" customHeight="1" x14ac:dyDescent="0.35">
      <c r="B34" s="206"/>
      <c r="C34" s="256" t="s">
        <v>601</v>
      </c>
      <c r="D34" s="256"/>
      <c r="E34" s="256"/>
      <c r="F34" s="256"/>
      <c r="G34" s="256"/>
      <c r="H34" s="256"/>
      <c r="I34" s="256"/>
      <c r="J34" s="207"/>
    </row>
    <row r="35" spans="2:17" s="123" customFormat="1" ht="16" customHeight="1" x14ac:dyDescent="0.35">
      <c r="B35" s="121"/>
      <c r="C35" s="252" t="s">
        <v>609</v>
      </c>
      <c r="D35" s="252"/>
      <c r="E35" s="252"/>
      <c r="F35" s="252"/>
      <c r="G35" s="252"/>
      <c r="H35" s="252"/>
      <c r="I35" s="252"/>
      <c r="J35" s="122"/>
    </row>
    <row r="36" spans="2:17" s="123" customFormat="1" ht="27" customHeight="1" x14ac:dyDescent="0.35">
      <c r="B36" s="121"/>
      <c r="C36" s="252" t="s">
        <v>137</v>
      </c>
      <c r="D36" s="252"/>
      <c r="E36" s="252"/>
      <c r="F36" s="252"/>
      <c r="G36" s="252"/>
      <c r="H36" s="252"/>
      <c r="I36" s="252"/>
      <c r="J36" s="122"/>
    </row>
    <row r="37" spans="2:17" s="123" customFormat="1" ht="29.5" customHeight="1" x14ac:dyDescent="0.35">
      <c r="B37" s="121"/>
      <c r="C37" s="252" t="s">
        <v>603</v>
      </c>
      <c r="D37" s="252"/>
      <c r="E37" s="252"/>
      <c r="F37" s="252"/>
      <c r="G37" s="252"/>
      <c r="H37" s="252"/>
      <c r="I37" s="252"/>
      <c r="J37" s="122"/>
    </row>
    <row r="38" spans="2:17" s="123" customFormat="1" ht="40.5" customHeight="1" thickBot="1" x14ac:dyDescent="0.4">
      <c r="B38" s="208"/>
      <c r="C38" s="253" t="s">
        <v>613</v>
      </c>
      <c r="D38" s="253"/>
      <c r="E38" s="253"/>
      <c r="F38" s="253"/>
      <c r="G38" s="253"/>
      <c r="H38" s="253"/>
      <c r="I38" s="253"/>
      <c r="J38" s="209"/>
    </row>
    <row r="41" spans="2:17" x14ac:dyDescent="0.35">
      <c r="M41" s="172"/>
      <c r="N41" s="172"/>
      <c r="O41" s="172"/>
      <c r="P41" s="172"/>
      <c r="Q41" s="172"/>
    </row>
    <row r="45" spans="2:17" ht="11.25" customHeight="1" x14ac:dyDescent="0.35"/>
  </sheetData>
  <mergeCells count="9">
    <mergeCell ref="C35:I35"/>
    <mergeCell ref="C36:I36"/>
    <mergeCell ref="C37:I37"/>
    <mergeCell ref="C38:I38"/>
    <mergeCell ref="B7:J7"/>
    <mergeCell ref="B17:J17"/>
    <mergeCell ref="B26:J26"/>
    <mergeCell ref="B30:J30"/>
    <mergeCell ref="C34:I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CI321"/>
  <sheetViews>
    <sheetView tabSelected="1" zoomScale="80" zoomScaleNormal="80" zoomScaleSheetLayoutView="40" zoomScalePageLayoutView="25" workbookViewId="0">
      <selection activeCell="BV14" sqref="BV14"/>
    </sheetView>
  </sheetViews>
  <sheetFormatPr defaultRowHeight="14.5" x14ac:dyDescent="0.35"/>
  <cols>
    <col min="2" max="2" width="1.26953125" customWidth="1"/>
    <col min="3" max="3" width="9" hidden="1" customWidth="1"/>
    <col min="5" max="5" width="0.81640625" hidden="1" customWidth="1"/>
    <col min="6" max="6" width="39" customWidth="1"/>
    <col min="7" max="34" width="9" hidden="1" customWidth="1"/>
    <col min="35" max="35" width="18" hidden="1" customWidth="1"/>
    <col min="36" max="36" width="17" hidden="1" customWidth="1"/>
    <col min="37" max="37" width="137.26953125" hidden="1" customWidth="1"/>
    <col min="38" max="40" width="15.81640625" hidden="1" customWidth="1"/>
    <col min="41" max="41" width="14" hidden="1" customWidth="1"/>
    <col min="42" max="42" width="1.26953125" customWidth="1"/>
    <col min="43" max="50" width="3.81640625" customWidth="1"/>
    <col min="51" max="51" width="1.26953125" customWidth="1"/>
    <col min="52" max="52" width="19.81640625" customWidth="1"/>
    <col min="53" max="53" width="16.1796875" customWidth="1"/>
    <col min="54" max="54" width="16.1796875" hidden="1" customWidth="1"/>
    <col min="55" max="55" width="16.1796875" customWidth="1"/>
    <col min="56" max="56" width="1.26953125" customWidth="1"/>
    <col min="58" max="60" width="4.54296875" customWidth="1"/>
    <col min="61" max="61" width="9.81640625" customWidth="1"/>
    <col min="62" max="62" width="6.26953125" hidden="1" customWidth="1"/>
    <col min="63" max="63" width="7.26953125" hidden="1" customWidth="1"/>
    <col min="64" max="64" width="1" hidden="1" customWidth="1"/>
    <col min="65" max="65" width="4.7265625" customWidth="1"/>
    <col min="66" max="66" width="4.54296875" customWidth="1"/>
    <col min="67" max="67" width="10" customWidth="1"/>
    <col min="68" max="69" width="4.54296875" customWidth="1"/>
    <col min="70" max="71" width="8.54296875" customWidth="1"/>
    <col min="72" max="72" width="9" customWidth="1"/>
    <col min="73" max="73" width="1.26953125" customWidth="1"/>
    <col min="74" max="74" width="9" customWidth="1"/>
    <col min="75" max="75" width="11" customWidth="1"/>
    <col min="76" max="77" width="13" customWidth="1"/>
    <col min="78" max="78" width="1.26953125" customWidth="1"/>
    <col min="79" max="79" width="15.81640625" customWidth="1"/>
    <col min="80" max="80" width="12.54296875" customWidth="1"/>
    <col min="81" max="81" width="1.26953125" customWidth="1"/>
    <col min="82" max="82" width="11" customWidth="1"/>
    <col min="83" max="84" width="12.54296875" customWidth="1"/>
    <col min="85" max="85" width="0" hidden="1" customWidth="1"/>
    <col min="86" max="86" width="1.26953125" customWidth="1"/>
  </cols>
  <sheetData>
    <row r="2" spans="2:86"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c r="BB2" t="s">
        <v>21</v>
      </c>
    </row>
    <row r="3" spans="2:86" ht="9" customHeight="1" x14ac:dyDescent="0.3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9"/>
    </row>
    <row r="4" spans="2:86" ht="22.5" x14ac:dyDescent="0.45">
      <c r="B4" s="10"/>
      <c r="C4" s="76"/>
      <c r="D4" s="98" t="s">
        <v>22</v>
      </c>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37"/>
    </row>
    <row r="5" spans="2:86" ht="39.75" customHeight="1" x14ac:dyDescent="0.35">
      <c r="B5" s="10"/>
      <c r="C5" s="76"/>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214" t="s">
        <v>23</v>
      </c>
      <c r="BF5" s="215"/>
      <c r="BG5" s="215"/>
      <c r="BH5" s="215"/>
      <c r="BI5" s="215"/>
      <c r="BJ5" s="215"/>
      <c r="BK5" s="215"/>
      <c r="BL5" s="215"/>
      <c r="BM5" s="215"/>
      <c r="BN5" s="215"/>
      <c r="BO5" s="215"/>
      <c r="BP5" s="215"/>
      <c r="BQ5" s="215"/>
      <c r="BR5" s="215"/>
      <c r="BS5" s="215"/>
      <c r="BT5" s="216"/>
      <c r="BU5" s="52"/>
      <c r="BV5" s="214" t="s">
        <v>24</v>
      </c>
      <c r="BW5" s="215"/>
      <c r="BX5" s="215"/>
      <c r="BY5" s="216"/>
      <c r="BZ5" s="65"/>
      <c r="CA5" s="214" t="s">
        <v>25</v>
      </c>
      <c r="CB5" s="216"/>
      <c r="CC5" s="65"/>
      <c r="CD5" s="214" t="s">
        <v>26</v>
      </c>
      <c r="CE5" s="215"/>
      <c r="CF5" s="216"/>
      <c r="CG5" s="88"/>
      <c r="CH5" s="37"/>
    </row>
    <row r="6" spans="2:86" ht="43.5" customHeight="1" x14ac:dyDescent="0.35">
      <c r="B6" s="10"/>
      <c r="C6" s="76"/>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217" t="s">
        <v>27</v>
      </c>
      <c r="AR6" s="218"/>
      <c r="AS6" s="218"/>
      <c r="AT6" s="218"/>
      <c r="AU6" s="218"/>
      <c r="AV6" s="218"/>
      <c r="AW6" s="218"/>
      <c r="AX6" s="219"/>
      <c r="AY6" s="87"/>
      <c r="AZ6" s="87"/>
      <c r="BA6" s="87"/>
      <c r="BB6" s="87"/>
      <c r="BC6" s="87"/>
      <c r="BD6" s="87"/>
      <c r="BE6" s="24" t="s">
        <v>28</v>
      </c>
      <c r="BF6" s="220" t="s">
        <v>29</v>
      </c>
      <c r="BG6" s="221"/>
      <c r="BH6" s="222"/>
      <c r="BI6" s="224" t="s">
        <v>30</v>
      </c>
      <c r="BJ6" s="16" t="s">
        <v>31</v>
      </c>
      <c r="BK6" s="16"/>
      <c r="BL6" s="16"/>
      <c r="BM6" s="217" t="s">
        <v>32</v>
      </c>
      <c r="BN6" s="219"/>
      <c r="BO6" s="224" t="s">
        <v>12</v>
      </c>
      <c r="BP6" s="217" t="s">
        <v>33</v>
      </c>
      <c r="BQ6" s="219"/>
      <c r="BR6" s="220" t="s">
        <v>34</v>
      </c>
      <c r="BS6" s="222"/>
      <c r="BT6" s="224" t="s">
        <v>35</v>
      </c>
      <c r="BU6" s="223"/>
      <c r="BV6" s="224" t="s">
        <v>36</v>
      </c>
      <c r="BW6" s="224" t="s">
        <v>37</v>
      </c>
      <c r="BX6" s="224" t="s">
        <v>38</v>
      </c>
      <c r="BY6" s="224" t="s">
        <v>39</v>
      </c>
      <c r="BZ6" s="65"/>
      <c r="CA6" s="224" t="s">
        <v>6</v>
      </c>
      <c r="CB6" s="224" t="s">
        <v>9</v>
      </c>
      <c r="CC6" s="87"/>
      <c r="CD6" s="224" t="s">
        <v>40</v>
      </c>
      <c r="CE6" s="226" t="s">
        <v>41</v>
      </c>
      <c r="CF6" s="224" t="s">
        <v>42</v>
      </c>
      <c r="CG6" s="65" t="s">
        <v>43</v>
      </c>
      <c r="CH6" s="37"/>
    </row>
    <row r="7" spans="2:86" ht="94.15" customHeight="1" thickBot="1" x14ac:dyDescent="0.4">
      <c r="B7" s="10"/>
      <c r="C7" s="93" t="s">
        <v>44</v>
      </c>
      <c r="D7" s="66" t="s">
        <v>45</v>
      </c>
      <c r="E7" s="67" t="s">
        <v>46</v>
      </c>
      <c r="F7" s="68" t="s">
        <v>47</v>
      </c>
      <c r="G7" s="88" t="s">
        <v>48</v>
      </c>
      <c r="H7" s="88" t="s">
        <v>49</v>
      </c>
      <c r="I7" s="88" t="s">
        <v>50</v>
      </c>
      <c r="J7" s="88" t="s">
        <v>51</v>
      </c>
      <c r="K7" s="88" t="s">
        <v>52</v>
      </c>
      <c r="L7" s="88" t="s">
        <v>53</v>
      </c>
      <c r="M7" s="88" t="s">
        <v>54</v>
      </c>
      <c r="N7" s="88" t="s">
        <v>55</v>
      </c>
      <c r="O7" s="88" t="s">
        <v>56</v>
      </c>
      <c r="P7" s="88" t="s">
        <v>57</v>
      </c>
      <c r="Q7" s="88" t="s">
        <v>58</v>
      </c>
      <c r="R7" s="88" t="s">
        <v>59</v>
      </c>
      <c r="S7" s="88" t="s">
        <v>60</v>
      </c>
      <c r="T7" s="88" t="s">
        <v>61</v>
      </c>
      <c r="U7" s="88" t="s">
        <v>62</v>
      </c>
      <c r="V7" s="88" t="s">
        <v>63</v>
      </c>
      <c r="W7" s="88" t="s">
        <v>64</v>
      </c>
      <c r="X7" s="88" t="s">
        <v>65</v>
      </c>
      <c r="Y7" s="88" t="s">
        <v>35</v>
      </c>
      <c r="Z7" s="88" t="s">
        <v>66</v>
      </c>
      <c r="AA7" s="88" t="s">
        <v>67</v>
      </c>
      <c r="AB7" s="88" t="s">
        <v>68</v>
      </c>
      <c r="AC7" s="88" t="s">
        <v>69</v>
      </c>
      <c r="AD7" s="88" t="s">
        <v>70</v>
      </c>
      <c r="AE7" s="88" t="s">
        <v>71</v>
      </c>
      <c r="AF7" s="88" t="s">
        <v>72</v>
      </c>
      <c r="AG7" s="88" t="s">
        <v>73</v>
      </c>
      <c r="AH7" s="88" t="s">
        <v>74</v>
      </c>
      <c r="AI7" s="88" t="s">
        <v>75</v>
      </c>
      <c r="AJ7" s="88" t="s">
        <v>76</v>
      </c>
      <c r="AK7" s="88" t="s">
        <v>77</v>
      </c>
      <c r="AL7" s="88" t="s">
        <v>78</v>
      </c>
      <c r="AM7" s="88" t="s">
        <v>79</v>
      </c>
      <c r="AN7" s="88" t="s">
        <v>80</v>
      </c>
      <c r="AO7" s="88" t="s">
        <v>81</v>
      </c>
      <c r="AP7" s="88"/>
      <c r="AQ7" s="33">
        <v>10</v>
      </c>
      <c r="AR7" s="33">
        <v>20</v>
      </c>
      <c r="AS7" s="33">
        <v>30</v>
      </c>
      <c r="AT7" s="33">
        <v>40</v>
      </c>
      <c r="AU7" s="33">
        <v>50</v>
      </c>
      <c r="AV7" s="33">
        <v>60</v>
      </c>
      <c r="AW7" s="33">
        <v>70</v>
      </c>
      <c r="AX7" s="33">
        <v>80</v>
      </c>
      <c r="AY7" s="15"/>
      <c r="AZ7" s="69" t="s">
        <v>78</v>
      </c>
      <c r="BA7" s="68" t="s">
        <v>82</v>
      </c>
      <c r="BB7" s="68" t="s">
        <v>83</v>
      </c>
      <c r="BC7" s="68" t="s">
        <v>84</v>
      </c>
      <c r="BD7" s="41"/>
      <c r="BE7" s="34" t="s">
        <v>85</v>
      </c>
      <c r="BF7" s="34" t="s">
        <v>85</v>
      </c>
      <c r="BG7" s="34" t="s">
        <v>86</v>
      </c>
      <c r="BH7" s="34" t="s">
        <v>87</v>
      </c>
      <c r="BI7" s="225"/>
      <c r="BJ7" s="35" t="s">
        <v>88</v>
      </c>
      <c r="BK7" s="35" t="s">
        <v>89</v>
      </c>
      <c r="BL7" s="35" t="s">
        <v>90</v>
      </c>
      <c r="BM7" s="34" t="s">
        <v>85</v>
      </c>
      <c r="BN7" s="34" t="s">
        <v>86</v>
      </c>
      <c r="BO7" s="225"/>
      <c r="BP7" s="34" t="s">
        <v>85</v>
      </c>
      <c r="BQ7" s="34" t="s">
        <v>91</v>
      </c>
      <c r="BR7" s="34" t="s">
        <v>85</v>
      </c>
      <c r="BS7" s="22" t="s">
        <v>86</v>
      </c>
      <c r="BT7" s="225"/>
      <c r="BU7" s="223"/>
      <c r="BV7" s="225"/>
      <c r="BW7" s="225"/>
      <c r="BX7" s="225"/>
      <c r="BY7" s="225"/>
      <c r="BZ7" s="65"/>
      <c r="CA7" s="225"/>
      <c r="CB7" s="225"/>
      <c r="CC7" s="88"/>
      <c r="CD7" s="225"/>
      <c r="CE7" s="227"/>
      <c r="CF7" s="225"/>
      <c r="CG7" s="14"/>
      <c r="CH7" s="37"/>
    </row>
    <row r="8" spans="2:86" x14ac:dyDescent="0.35">
      <c r="B8" s="25"/>
      <c r="C8" s="80">
        <v>111</v>
      </c>
      <c r="D8" s="124" t="s">
        <v>85</v>
      </c>
      <c r="E8" s="125" t="s">
        <v>92</v>
      </c>
      <c r="F8" s="125" t="s">
        <v>93</v>
      </c>
      <c r="G8" s="96"/>
      <c r="H8" s="96">
        <v>2138</v>
      </c>
      <c r="I8" s="96">
        <v>8122</v>
      </c>
      <c r="J8" s="96">
        <v>1</v>
      </c>
      <c r="K8" s="96">
        <f>J8</f>
        <v>1</v>
      </c>
      <c r="L8" s="97">
        <v>38.801220919999999</v>
      </c>
      <c r="M8" s="97">
        <v>-121.2769018</v>
      </c>
      <c r="N8" s="96">
        <v>20</v>
      </c>
      <c r="O8" s="96" t="s">
        <v>94</v>
      </c>
      <c r="P8" s="96" t="s">
        <v>94</v>
      </c>
      <c r="Q8" s="96" t="s">
        <v>94</v>
      </c>
      <c r="R8" s="96" t="s">
        <v>95</v>
      </c>
      <c r="S8" s="96" t="s">
        <v>96</v>
      </c>
      <c r="T8" s="96" t="s">
        <v>97</v>
      </c>
      <c r="U8" s="96" t="s">
        <v>98</v>
      </c>
      <c r="V8" s="96" t="s">
        <v>95</v>
      </c>
      <c r="W8" s="96" t="s">
        <v>94</v>
      </c>
      <c r="X8" s="96" t="s">
        <v>95</v>
      </c>
      <c r="Y8" s="96" t="s">
        <v>94</v>
      </c>
      <c r="Z8" s="96" t="s">
        <v>94</v>
      </c>
      <c r="AA8" s="96" t="s">
        <v>99</v>
      </c>
      <c r="AB8" s="81" t="s">
        <v>94</v>
      </c>
      <c r="AC8" s="96" t="str">
        <f>'[1]PCT Only New Stop'!$AW$17</f>
        <v>6.5 x cont</v>
      </c>
      <c r="AD8" s="81">
        <v>0</v>
      </c>
      <c r="AE8" s="96" t="s">
        <v>94</v>
      </c>
      <c r="AF8" s="96" t="s">
        <v>96</v>
      </c>
      <c r="AG8" s="96" t="s">
        <v>100</v>
      </c>
      <c r="AH8" s="81" t="str">
        <f>'[1]PCT Only New Stop'!$BH$17</f>
        <v xml:space="preserve"> - </v>
      </c>
      <c r="AI8" s="81">
        <f>'[1]PCT Only New Stop'!$BJ$17</f>
        <v>2</v>
      </c>
      <c r="AJ8" s="81" t="str">
        <f>INDEX('[1]Full New Stop'!$BF:$BF, MATCH(F8,'[1]Full New Stop'!$E:$E, 0))</f>
        <v>Residential, N/A</v>
      </c>
      <c r="AK8" s="81" t="str">
        <f>INDEX('[1]Full New Stop'!$K:$K, MATCH(F8,'[1]Full New Stop'!$E:$E, 0))</f>
        <v>Could remove what appears to be public landscaping to site closer to cross street, location marked is where sidewalk fronts roadway, likely better to site closer to King Pine than Big Sky due to presence of existing sidewalk</v>
      </c>
      <c r="AL8" s="82" t="s">
        <v>101</v>
      </c>
      <c r="AM8" s="82" t="str">
        <f>INDEX('[1]Full New Stop'!$W:$W, MATCH(F8,'[1]Full New Stop'!$E:$E, 0))</f>
        <v>X</v>
      </c>
      <c r="AN8" s="82" t="str">
        <f>INDEX('[1]Full New Stop'!$AG:$AG, MATCH(F8,'[1]Full New Stop'!$E:$E, 0))</f>
        <v>N</v>
      </c>
      <c r="AO8" s="82" t="str">
        <f>INDEX('[1]Full New Stop'!$AH:$AH, MATCH(F8,'[1]Full New Stop'!$E:$E, 0))</f>
        <v xml:space="preserve"> - </v>
      </c>
      <c r="AP8" s="82"/>
      <c r="AQ8" s="82" t="str">
        <f t="shared" ref="AQ8:AX16" si="0">IF(ISNUMBER(SEARCH(AQ$7,$N8)), "X", "")</f>
        <v/>
      </c>
      <c r="AR8" s="82" t="str">
        <f t="shared" si="0"/>
        <v>X</v>
      </c>
      <c r="AS8" s="82" t="str">
        <f t="shared" si="0"/>
        <v/>
      </c>
      <c r="AT8" s="82" t="str">
        <f t="shared" si="0"/>
        <v/>
      </c>
      <c r="AU8" s="82" t="str">
        <f t="shared" si="0"/>
        <v/>
      </c>
      <c r="AV8" s="82" t="str">
        <f t="shared" si="0"/>
        <v/>
      </c>
      <c r="AW8" s="82" t="str">
        <f t="shared" si="0"/>
        <v/>
      </c>
      <c r="AX8" s="82" t="str">
        <f t="shared" si="0"/>
        <v/>
      </c>
      <c r="AY8" s="82"/>
      <c r="AZ8" s="82" t="str">
        <f t="shared" ref="AZ8:AZ16" si="1">AL8</f>
        <v>Rocklin</v>
      </c>
      <c r="BA8" s="82" t="s">
        <v>102</v>
      </c>
      <c r="BB8" s="82">
        <f t="shared" ref="BB8:BB16" si="2">IF(ISNUMBER(BC8),BC8,-1)</f>
        <v>-1</v>
      </c>
      <c r="BC8" s="204" t="s">
        <v>103</v>
      </c>
      <c r="BD8" s="81"/>
      <c r="BE8" s="82" t="str">
        <f t="shared" ref="BE8:BE16" si="3">IF(OR(ISNUMBER(SEARCH("N", S8)), ISNUMBER(SEARCH("-", S8))), "X", "")</f>
        <v/>
      </c>
      <c r="BF8" s="82" t="str">
        <f t="shared" ref="BF8:BF16" si="4">IF(OR(ISNUMBER(SEARCH("N", O8)), ISNUMBER(SEARCH("-", O8))), "X", "")</f>
        <v>X</v>
      </c>
      <c r="BG8" s="82" t="str">
        <f t="shared" ref="BG8:BG16" si="5">IF(AND(BF8&lt;&gt;"X", OR(ISNUMBER(SEARCH("D", O8)), ISNUMBER(SEARCH("F", O8)))), "X", "")</f>
        <v/>
      </c>
      <c r="BH8" s="82" t="str">
        <f t="shared" ref="BH8:BH16" si="6">IF(P8="Y", "X", "")</f>
        <v/>
      </c>
      <c r="BI8" s="82" t="str">
        <f t="shared" ref="BI8:BI16" si="7">IF(OR(ISNUMBER(SEARCH("N", AB8)), ISNUMBER(SEARCH("-", AB8))), "X", "")</f>
        <v>X</v>
      </c>
      <c r="BJ8" s="82" t="str">
        <f t="shared" ref="BJ8:BJ16" si="8">IF(AD8 &lt; 8, "X", "")</f>
        <v>X</v>
      </c>
      <c r="BK8" s="82">
        <f t="shared" ref="BK8:BK13" si="9">IF(AD8 &lt; 8, 8 - AD8, "")</f>
        <v>8</v>
      </c>
      <c r="BL8" s="82" t="str">
        <f t="shared" ref="BL8:BL13" si="10">IF(AE8="N", "X", "")</f>
        <v>X</v>
      </c>
      <c r="BM8" s="82" t="str">
        <f>IF(OR(ISNUMBER(SEARCH("N", U8)), ISNUMBER(SEARCH("-", U8))), "X", "")</f>
        <v>X</v>
      </c>
      <c r="BN8" s="82" t="str">
        <f t="shared" ref="BN8:BN16" si="11">IF(AND(BM8&lt;&gt;"X", OR(ISNUMBER(SEARCH("D", V8)), ISNUMBER(SEARCH("F", V8)))), "X", "")</f>
        <v/>
      </c>
      <c r="BO8" s="82" t="str">
        <f t="shared" ref="BO8:BO16" si="12">IF(OR(ISNUMBER(SEARCH("N", AF8)), ISNUMBER(SEARCH("-", AF8))), "X", "")</f>
        <v/>
      </c>
      <c r="BP8" s="82" t="str">
        <f t="shared" ref="BP8:BP16" si="13">IF(OR(ISNUMBER(SEARCH("N", W8)), ISNUMBER(SEARCH("-", W8))), "X", "")</f>
        <v>X</v>
      </c>
      <c r="BQ8" s="82" t="str">
        <f t="shared" ref="BQ8:BQ16" si="14">IF(AND(BP8&lt;&gt;"X", OR(ISNUMBER(SEARCH("D", X8)), ISNUMBER(SEARCH("F", X8)))), "X", "")</f>
        <v/>
      </c>
      <c r="BR8" s="82" t="str">
        <f t="shared" ref="BR8:BR16" si="15">IF(OR(ISNUMBER(SEARCH("bad", AM8)),
       ISNUMBER(SEARCH("replace", AM8)),
       ISNUMBER(SEARCH("Map", AM8))),
    "",
IF(OR(ISNUMBER(SEARCH("N", AM8)),
       ISNUMBER(SEARCH("-", AM8)),
       ISNUMBER(SEARCH("X", AM8))),
    "X",
    ""))</f>
        <v>X</v>
      </c>
      <c r="BS8" s="82" t="str">
        <f t="shared" ref="BS8:BS16" si="16">IF(AND(BR8&lt;&gt;"X",
        OR(ISNUMBER(SEARCH("D", AM8)),
           ISNUMBER(SEARCH("F", AM8)),
           ISNUMBER(SEARCH("bad", AM8)),
           ISNUMBER(SEARCH("replace", AM8)))),
   "X",
   "")</f>
        <v/>
      </c>
      <c r="BT8" s="82" t="str">
        <f t="shared" ref="BT8:BT16" si="17">IF(OR(ISNUMBER(SEARCH("N", Y8)), ISNUMBER(SEARCH("-", Y8))), "X", "")</f>
        <v>X</v>
      </c>
      <c r="BU8" s="82"/>
      <c r="BV8" s="82" t="str">
        <f t="shared" ref="BV8:BV16" si="18">IF(OR(ISNUMBER(SEARCH("N", AG8)), ISNUMBER(SEARCH("-", AG8))), "X", "")</f>
        <v>X</v>
      </c>
      <c r="BW8" s="82" t="s">
        <v>104</v>
      </c>
      <c r="BX8" s="82" t="s">
        <v>104</v>
      </c>
      <c r="BY8" s="82" t="s">
        <v>104</v>
      </c>
      <c r="BZ8" s="82"/>
      <c r="CA8" s="82" t="str">
        <f t="shared" ref="CA8:CA16" si="19">IF(OR(ISNUMBER(SEARCH("N", AN8)), ISNUMBER(SEARCH("-", AN8))), "X", "")</f>
        <v>X</v>
      </c>
      <c r="CB8" s="82" t="s">
        <v>104</v>
      </c>
      <c r="CC8" s="82"/>
      <c r="CD8" s="82" t="str">
        <f>IF(OR(ISNUMBER(SEARCH("N", AI8)), ISNUMBER(SEARCH("-", AI8))), "X", "")</f>
        <v/>
      </c>
      <c r="CE8" s="82" t="str">
        <f>IF(OR(ISNUMBER(SEARCH("N", AH8)), ISNUMBER(SEARCH("-", AH8))), "X", "")</f>
        <v>X</v>
      </c>
      <c r="CF8" s="82"/>
      <c r="CG8" s="81"/>
      <c r="CH8" s="26"/>
    </row>
    <row r="9" spans="2:86" x14ac:dyDescent="0.35">
      <c r="B9" s="27"/>
      <c r="C9" s="84">
        <v>12</v>
      </c>
      <c r="D9" s="126">
        <v>1003</v>
      </c>
      <c r="E9" s="127" t="s">
        <v>92</v>
      </c>
      <c r="F9" s="127" t="s">
        <v>105</v>
      </c>
      <c r="G9" s="99">
        <v>153</v>
      </c>
      <c r="H9" s="99">
        <v>5749</v>
      </c>
      <c r="I9" s="99">
        <v>2881</v>
      </c>
      <c r="J9" s="99">
        <v>1</v>
      </c>
      <c r="K9" s="99">
        <f>J9</f>
        <v>1</v>
      </c>
      <c r="L9" s="100">
        <v>38.771802664200003</v>
      </c>
      <c r="M9" s="100">
        <v>-121.27179818</v>
      </c>
      <c r="N9" s="99" t="s">
        <v>106</v>
      </c>
      <c r="O9" s="99" t="s">
        <v>107</v>
      </c>
      <c r="P9" s="99" t="s">
        <v>94</v>
      </c>
      <c r="Q9" s="99" t="s">
        <v>94</v>
      </c>
      <c r="R9" s="99" t="s">
        <v>95</v>
      </c>
      <c r="S9" s="99" t="s">
        <v>96</v>
      </c>
      <c r="T9" s="99" t="s">
        <v>98</v>
      </c>
      <c r="U9" s="99">
        <v>6</v>
      </c>
      <c r="V9" s="99" t="s">
        <v>98</v>
      </c>
      <c r="W9" s="99" t="s">
        <v>96</v>
      </c>
      <c r="X9" s="99" t="s">
        <v>108</v>
      </c>
      <c r="Y9" s="99" t="s">
        <v>96</v>
      </c>
      <c r="Z9" s="99" t="s">
        <v>94</v>
      </c>
      <c r="AA9" s="99" t="s">
        <v>99</v>
      </c>
      <c r="AB9" s="85" t="str">
        <f>INDEX( '[1]Full Existing Stops'!$AS:$AS, MATCH(D9,'[1]Full Existing Stops'!$D:$D, 0))</f>
        <v>Y</v>
      </c>
      <c r="AC9" s="99" t="str">
        <f>INDEX( '[1]Full Existing Stops'!$AW:$AW, MATCH(D9,'[1]Full Existing Stops'!$D:$D, 0))</f>
        <v>15 x cont</v>
      </c>
      <c r="AD9" s="85">
        <v>15</v>
      </c>
      <c r="AE9" s="99" t="str">
        <f>INDEX( '[1]Full Existing Stops'!$AZ:$AZ, MATCH(D9,'[1]Full Existing Stops'!$D:$D, 0))</f>
        <v>Y</v>
      </c>
      <c r="AF9" s="99" t="s">
        <v>94</v>
      </c>
      <c r="AG9" s="99" t="s">
        <v>94</v>
      </c>
      <c r="AH9" s="85" t="str">
        <f>INDEX( '[1]Full Existing Stops'!$BH:$BH, MATCH(D9,'[1]Full Existing Stops'!$D:$D, 0))</f>
        <v>N</v>
      </c>
      <c r="AI9" s="85">
        <f>INDEX( '[1]Full Existing Stops'!$BJ:$BJ, MATCH(D9,'[1]Full Existing Stops'!$D:$D, 0))</f>
        <v>2</v>
      </c>
      <c r="AJ9" s="85" t="str">
        <f>INDEX( '[1]Full Existing Stops'!$BF:$BF, MATCH(D9,'[1]Full Existing Stops'!$D:$D, 0))</f>
        <v>Mall</v>
      </c>
      <c r="AK9" s="85" t="str">
        <f>INDEX( '[1]Full Existing Stops'!$BO:$BO, MATCH(D9,'[1]Full Existing Stops'!$D:$D, 0))</f>
        <v xml:space="preserve"> - </v>
      </c>
      <c r="AL9" s="86" t="s">
        <v>109</v>
      </c>
      <c r="AM9" s="86" t="str">
        <f>INDEX( '[1]Full Existing Stops'!$W:$W, MATCH(D9,'[1]Full Existing Stops'!$D:$D, 0))</f>
        <v>X</v>
      </c>
      <c r="AN9" s="86" t="str">
        <f>INDEX( '[1]Full Existing Stops'!$AG:$AG, MATCH(D9,'[1]Full Existing Stops'!$D:$D, 0))</f>
        <v>Y</v>
      </c>
      <c r="AO9" s="86" t="str">
        <f>INDEX( '[1]Full Existing Stops'!$AH:$AH, MATCH(D9,'[1]Full Existing Stops'!$D:$D, 0))</f>
        <v>Trees</v>
      </c>
      <c r="AP9" s="86"/>
      <c r="AQ9" s="86" t="str">
        <f t="shared" si="0"/>
        <v>X</v>
      </c>
      <c r="AR9" s="86" t="str">
        <f t="shared" si="0"/>
        <v>X</v>
      </c>
      <c r="AS9" s="86" t="str">
        <f t="shared" si="0"/>
        <v/>
      </c>
      <c r="AT9" s="86" t="str">
        <f t="shared" si="0"/>
        <v/>
      </c>
      <c r="AU9" s="86" t="str">
        <f t="shared" si="0"/>
        <v/>
      </c>
      <c r="AV9" s="86" t="str">
        <f t="shared" si="0"/>
        <v/>
      </c>
      <c r="AW9" s="86" t="str">
        <f t="shared" si="0"/>
        <v/>
      </c>
      <c r="AX9" s="86" t="str">
        <f t="shared" si="0"/>
        <v/>
      </c>
      <c r="AY9" s="86"/>
      <c r="AZ9" s="86" t="str">
        <f t="shared" si="1"/>
        <v>Roseville</v>
      </c>
      <c r="BA9" s="86" t="s">
        <v>102</v>
      </c>
      <c r="BB9" s="82">
        <f t="shared" si="2"/>
        <v>153</v>
      </c>
      <c r="BC9" s="205">
        <f t="shared" ref="BC9:BC15" si="20">G9</f>
        <v>153</v>
      </c>
      <c r="BD9" s="85"/>
      <c r="BE9" s="86" t="str">
        <f t="shared" si="3"/>
        <v/>
      </c>
      <c r="BF9" s="86" t="str">
        <f t="shared" si="4"/>
        <v/>
      </c>
      <c r="BG9" s="86" t="str">
        <f t="shared" si="5"/>
        <v/>
      </c>
      <c r="BH9" s="86" t="str">
        <f t="shared" si="6"/>
        <v/>
      </c>
      <c r="BI9" s="86" t="str">
        <f t="shared" si="7"/>
        <v/>
      </c>
      <c r="BJ9" s="86" t="str">
        <f t="shared" si="8"/>
        <v/>
      </c>
      <c r="BK9" s="86" t="str">
        <f t="shared" si="9"/>
        <v/>
      </c>
      <c r="BL9" s="86" t="str">
        <f t="shared" si="10"/>
        <v/>
      </c>
      <c r="BM9" s="86" t="str">
        <f>IF(OR(ISNUMBER(SEARCH("N", U9)), ISNUMBER(SEARCH("-", U9))), "X", "")</f>
        <v/>
      </c>
      <c r="BN9" s="86" t="s">
        <v>104</v>
      </c>
      <c r="BO9" s="86" t="str">
        <f t="shared" si="12"/>
        <v>X</v>
      </c>
      <c r="BP9" s="86" t="str">
        <f t="shared" si="13"/>
        <v/>
      </c>
      <c r="BQ9" s="86" t="str">
        <f t="shared" si="14"/>
        <v/>
      </c>
      <c r="BR9" s="86" t="str">
        <f t="shared" si="15"/>
        <v>X</v>
      </c>
      <c r="BS9" s="86" t="str">
        <f t="shared" si="16"/>
        <v/>
      </c>
      <c r="BT9" s="86" t="str">
        <f t="shared" si="17"/>
        <v/>
      </c>
      <c r="BU9" s="86"/>
      <c r="BV9" s="86" t="str">
        <f t="shared" si="18"/>
        <v>X</v>
      </c>
      <c r="BW9" s="86" t="s">
        <v>104</v>
      </c>
      <c r="BX9" s="86" t="s">
        <v>104</v>
      </c>
      <c r="BY9" s="86" t="s">
        <v>104</v>
      </c>
      <c r="BZ9" s="86"/>
      <c r="CA9" s="86" t="str">
        <f t="shared" si="19"/>
        <v/>
      </c>
      <c r="CB9" s="86" t="s">
        <v>104</v>
      </c>
      <c r="CC9" s="86"/>
      <c r="CD9" s="86" t="str">
        <f>IF(OR(ISNUMBER(SEARCH("N", AI9)), ISNUMBER(SEARCH("-", AI9))), "X", "")</f>
        <v/>
      </c>
      <c r="CE9" s="86"/>
      <c r="CF9" s="86"/>
      <c r="CG9" s="85"/>
      <c r="CH9" s="28"/>
    </row>
    <row r="10" spans="2:86" x14ac:dyDescent="0.35">
      <c r="B10" s="25"/>
      <c r="C10" s="80">
        <v>28</v>
      </c>
      <c r="D10" s="128">
        <v>2023</v>
      </c>
      <c r="E10" s="129" t="s">
        <v>92</v>
      </c>
      <c r="F10" s="129" t="s">
        <v>110</v>
      </c>
      <c r="G10" s="96">
        <v>116.57</v>
      </c>
      <c r="H10" s="96">
        <v>450</v>
      </c>
      <c r="I10" s="96">
        <v>1198</v>
      </c>
      <c r="J10" s="96">
        <v>1</v>
      </c>
      <c r="K10" s="96">
        <f>J10</f>
        <v>1</v>
      </c>
      <c r="L10" s="97">
        <v>38.850501418199997</v>
      </c>
      <c r="M10" s="97">
        <v>-121.29066251099999</v>
      </c>
      <c r="N10" s="96" t="s">
        <v>111</v>
      </c>
      <c r="O10" s="96" t="s">
        <v>112</v>
      </c>
      <c r="P10" s="96" t="s">
        <v>94</v>
      </c>
      <c r="Q10" s="96" t="s">
        <v>94</v>
      </c>
      <c r="R10" s="96" t="s">
        <v>95</v>
      </c>
      <c r="S10" s="96" t="s">
        <v>96</v>
      </c>
      <c r="T10" s="96" t="s">
        <v>98</v>
      </c>
      <c r="U10" s="96">
        <v>3</v>
      </c>
      <c r="V10" s="96" t="s">
        <v>107</v>
      </c>
      <c r="W10" s="96" t="s">
        <v>96</v>
      </c>
      <c r="X10" s="96" t="s">
        <v>113</v>
      </c>
      <c r="Y10" s="96" t="s">
        <v>96</v>
      </c>
      <c r="Z10" s="96" t="s">
        <v>96</v>
      </c>
      <c r="AA10" s="96" t="s">
        <v>99</v>
      </c>
      <c r="AB10" s="81" t="str">
        <f>INDEX( '[1]Full Existing Stops'!$AS:$AS, MATCH(D10,'[1]Full Existing Stops'!$D:$D, 0))</f>
        <v>Y</v>
      </c>
      <c r="AC10" s="96" t="str">
        <f>INDEX( '[1]Full Existing Stops'!$AW:$AW, MATCH(D10,'[1]Full Existing Stops'!$D:$D, 0))</f>
        <v>6.5  x cont</v>
      </c>
      <c r="AD10" s="81">
        <v>6.5</v>
      </c>
      <c r="AE10" s="96" t="str">
        <f>INDEX( '[1]Full Existing Stops'!$AZ:$AZ, MATCH(D10,'[1]Full Existing Stops'!$D:$D, 0))</f>
        <v>Y</v>
      </c>
      <c r="AF10" s="96" t="s">
        <v>96</v>
      </c>
      <c r="AG10" s="96" t="s">
        <v>96</v>
      </c>
      <c r="AH10" s="81" t="str">
        <f>INDEX( '[1]Full Existing Stops'!$BH:$BH, MATCH(D10,'[1]Full Existing Stops'!$D:$D, 0))</f>
        <v>Y - Nearby</v>
      </c>
      <c r="AI10" s="81">
        <f>INDEX( '[1]Full Existing Stops'!$BJ:$BJ, MATCH(D10,'[1]Full Existing Stops'!$D:$D, 0))</f>
        <v>2</v>
      </c>
      <c r="AJ10" s="81" t="str">
        <f>INDEX( '[1]Full Existing Stops'!$BF:$BF, MATCH(D10,'[1]Full Existing Stops'!$D:$D, 0))</f>
        <v>Library, High School</v>
      </c>
      <c r="AK10" s="81">
        <f>INDEX( '[1]Full Existing Stops'!$BO:$BO, MATCH(D10,'[1]Full Existing Stops'!$D:$D, 0))</f>
        <v>0</v>
      </c>
      <c r="AL10" s="82" t="s">
        <v>114</v>
      </c>
      <c r="AM10" s="82" t="str">
        <f>INDEX( '[1]Full Existing Stops'!$W:$W, MATCH(D10,'[1]Full Existing Stops'!$D:$D, 0))</f>
        <v>X</v>
      </c>
      <c r="AN10" s="82" t="str">
        <f>INDEX( '[1]Full Existing Stops'!$AG:$AG, MATCH(D10,'[1]Full Existing Stops'!$D:$D, 0))</f>
        <v>Y</v>
      </c>
      <c r="AO10" s="82" t="str">
        <f>INDEX( '[1]Full Existing Stops'!$AH:$AH, MATCH(D10,'[1]Full Existing Stops'!$D:$D, 0))</f>
        <v>Shelter</v>
      </c>
      <c r="AP10" s="82"/>
      <c r="AQ10" s="82" t="str">
        <f t="shared" si="0"/>
        <v/>
      </c>
      <c r="AR10" s="82" t="str">
        <f t="shared" si="0"/>
        <v>X</v>
      </c>
      <c r="AS10" s="82" t="str">
        <f t="shared" si="0"/>
        <v/>
      </c>
      <c r="AT10" s="82" t="str">
        <f t="shared" si="0"/>
        <v/>
      </c>
      <c r="AU10" s="82" t="str">
        <f t="shared" si="0"/>
        <v/>
      </c>
      <c r="AV10" s="82" t="str">
        <f t="shared" si="0"/>
        <v/>
      </c>
      <c r="AW10" s="82" t="str">
        <f t="shared" si="0"/>
        <v>X</v>
      </c>
      <c r="AX10" s="82" t="str">
        <f t="shared" si="0"/>
        <v/>
      </c>
      <c r="AY10" s="82"/>
      <c r="AZ10" s="82" t="str">
        <f t="shared" si="1"/>
        <v>Lincoln</v>
      </c>
      <c r="BA10" s="82" t="s">
        <v>115</v>
      </c>
      <c r="BB10" s="82">
        <f t="shared" si="2"/>
        <v>116.57</v>
      </c>
      <c r="BC10" s="204">
        <f t="shared" si="20"/>
        <v>116.57</v>
      </c>
      <c r="BD10" s="81"/>
      <c r="BE10" s="82" t="str">
        <f t="shared" si="3"/>
        <v/>
      </c>
      <c r="BF10" s="82" t="str">
        <f t="shared" si="4"/>
        <v/>
      </c>
      <c r="BG10" s="82" t="str">
        <f t="shared" si="5"/>
        <v/>
      </c>
      <c r="BH10" s="82" t="str">
        <f t="shared" si="6"/>
        <v/>
      </c>
      <c r="BI10" s="82" t="str">
        <f t="shared" si="7"/>
        <v/>
      </c>
      <c r="BJ10" s="82" t="str">
        <f t="shared" si="8"/>
        <v>X</v>
      </c>
      <c r="BK10" s="82">
        <f t="shared" si="9"/>
        <v>1.5</v>
      </c>
      <c r="BL10" s="82" t="str">
        <f t="shared" si="10"/>
        <v/>
      </c>
      <c r="BM10" s="82" t="str">
        <f>IF(OR(ISNUMBER(SEARCH("N", U10)), ISNUMBER(SEARCH("-", U10))), "X", "")</f>
        <v/>
      </c>
      <c r="BN10" s="82" t="str">
        <f t="shared" si="11"/>
        <v/>
      </c>
      <c r="BO10" s="82" t="str">
        <f t="shared" si="12"/>
        <v/>
      </c>
      <c r="BP10" s="82" t="str">
        <f t="shared" si="13"/>
        <v/>
      </c>
      <c r="BQ10" s="82" t="str">
        <f t="shared" si="14"/>
        <v/>
      </c>
      <c r="BR10" s="82" t="str">
        <f t="shared" si="15"/>
        <v>X</v>
      </c>
      <c r="BS10" s="82" t="str">
        <f t="shared" si="16"/>
        <v/>
      </c>
      <c r="BT10" s="82" t="str">
        <f t="shared" si="17"/>
        <v/>
      </c>
      <c r="BU10" s="82"/>
      <c r="BV10" s="82" t="str">
        <f t="shared" si="18"/>
        <v/>
      </c>
      <c r="BW10" s="82" t="s">
        <v>104</v>
      </c>
      <c r="BX10" s="82" t="s">
        <v>104</v>
      </c>
      <c r="BY10" s="82" t="s">
        <v>104</v>
      </c>
      <c r="BZ10" s="82"/>
      <c r="CA10" s="82" t="str">
        <f t="shared" si="19"/>
        <v/>
      </c>
      <c r="CB10" s="82" t="s">
        <v>104</v>
      </c>
      <c r="CC10" s="82"/>
      <c r="CD10" s="82" t="str">
        <f>IF(OR(ISNUMBER(SEARCH("N", AI10)), ISNUMBER(SEARCH("-", AI10))), "X", "")</f>
        <v/>
      </c>
      <c r="CE10" s="82"/>
      <c r="CF10" s="82"/>
      <c r="CG10" s="81"/>
      <c r="CH10" s="26"/>
    </row>
    <row r="11" spans="2:86" x14ac:dyDescent="0.35">
      <c r="B11" s="27"/>
      <c r="C11" s="84">
        <v>10</v>
      </c>
      <c r="D11" s="126">
        <v>1001</v>
      </c>
      <c r="E11" s="127" t="s">
        <v>92</v>
      </c>
      <c r="F11" s="127" t="s">
        <v>116</v>
      </c>
      <c r="G11" s="99">
        <v>105.84</v>
      </c>
      <c r="H11" s="99">
        <v>1566</v>
      </c>
      <c r="I11" s="99">
        <v>1474</v>
      </c>
      <c r="J11" s="99">
        <v>1</v>
      </c>
      <c r="K11" s="99">
        <f>J11</f>
        <v>1</v>
      </c>
      <c r="L11" s="100">
        <v>38.9030236487</v>
      </c>
      <c r="M11" s="100">
        <v>-121.082895362</v>
      </c>
      <c r="N11" s="99" t="s">
        <v>117</v>
      </c>
      <c r="O11" s="99" t="s">
        <v>107</v>
      </c>
      <c r="P11" s="99" t="s">
        <v>94</v>
      </c>
      <c r="Q11" s="99" t="s">
        <v>96</v>
      </c>
      <c r="R11" s="99" t="s">
        <v>98</v>
      </c>
      <c r="S11" s="99" t="s">
        <v>96</v>
      </c>
      <c r="T11" s="99" t="s">
        <v>107</v>
      </c>
      <c r="U11" s="99">
        <v>12</v>
      </c>
      <c r="V11" s="99" t="s">
        <v>98</v>
      </c>
      <c r="W11" s="99" t="s">
        <v>96</v>
      </c>
      <c r="X11" s="99" t="s">
        <v>98</v>
      </c>
      <c r="Y11" s="99" t="s">
        <v>96</v>
      </c>
      <c r="Z11" s="99" t="s">
        <v>96</v>
      </c>
      <c r="AA11" s="99" t="s">
        <v>99</v>
      </c>
      <c r="AB11" s="85" t="str">
        <f>INDEX( '[1]Full Existing Stops'!$AS:$AS, MATCH(D11,'[1]Full Existing Stops'!$D:$D, 0))</f>
        <v>Y</v>
      </c>
      <c r="AC11" s="99" t="str">
        <f>INDEX( '[1]Full Existing Stops'!$AW:$AW, MATCH(D11,'[1]Full Existing Stops'!$D:$D, 0))</f>
        <v>8 x cont</v>
      </c>
      <c r="AD11" s="85">
        <v>8</v>
      </c>
      <c r="AE11" s="99" t="s">
        <v>96</v>
      </c>
      <c r="AF11" s="99" t="s">
        <v>96</v>
      </c>
      <c r="AG11" s="99" t="s">
        <v>96</v>
      </c>
      <c r="AH11" s="85" t="str">
        <f>INDEX( '[1]Full Existing Stops'!$BH:$BH, MATCH(D11,'[1]Full Existing Stops'!$D:$D, 0))</f>
        <v>Y</v>
      </c>
      <c r="AI11" s="85" t="str">
        <f>INDEX( '[1]Full Existing Stops'!$BJ:$BJ, MATCH(D11,'[1]Full Existing Stops'!$D:$D, 0))</f>
        <v>Class 2 SB Nevada St No elsewhee</v>
      </c>
      <c r="AJ11" s="85" t="str">
        <f>INDEX( '[1]Full Existing Stops'!$BF:$BF, MATCH(D11,'[1]Full Existing Stops'!$D:$D, 0))</f>
        <v>Transfer Station</v>
      </c>
      <c r="AK11" s="85" t="e">
        <f>INDEX( '[1]Full Existing Stops'!$BO:$BO, MATCH(D11,'[1]Full Existing Stops'!$D:$D, 0))</f>
        <v>#VALUE!</v>
      </c>
      <c r="AL11" s="86" t="s">
        <v>118</v>
      </c>
      <c r="AM11" s="86" t="str">
        <f>INDEX( '[1]Full Existing Stops'!$W:$W, MATCH(D11,'[1]Full Existing Stops'!$D:$D, 0))</f>
        <v xml:space="preserve">Needs holder replaced </v>
      </c>
      <c r="AN11" s="86" t="str">
        <f>INDEX( '[1]Full Existing Stops'!$AG:$AG, MATCH(D11,'[1]Full Existing Stops'!$D:$D, 0))</f>
        <v>Y</v>
      </c>
      <c r="AO11" s="86" t="str">
        <f>INDEX( '[1]Full Existing Stops'!$AH:$AH, MATCH(D11,'[1]Full Existing Stops'!$D:$D, 0))</f>
        <v>Shelter</v>
      </c>
      <c r="AP11" s="86"/>
      <c r="AQ11" s="86" t="str">
        <f t="shared" si="0"/>
        <v>X</v>
      </c>
      <c r="AR11" s="86" t="str">
        <f t="shared" si="0"/>
        <v/>
      </c>
      <c r="AS11" s="86" t="str">
        <f t="shared" si="0"/>
        <v>X</v>
      </c>
      <c r="AT11" s="86" t="str">
        <f t="shared" si="0"/>
        <v>X</v>
      </c>
      <c r="AU11" s="86" t="str">
        <f t="shared" si="0"/>
        <v/>
      </c>
      <c r="AV11" s="86" t="str">
        <f t="shared" si="0"/>
        <v>X</v>
      </c>
      <c r="AW11" s="86" t="str">
        <f t="shared" si="0"/>
        <v/>
      </c>
      <c r="AX11" s="86" t="str">
        <f t="shared" si="0"/>
        <v/>
      </c>
      <c r="AY11" s="86"/>
      <c r="AZ11" s="86" t="str">
        <f t="shared" si="1"/>
        <v>Auburn</v>
      </c>
      <c r="BA11" s="86" t="s">
        <v>102</v>
      </c>
      <c r="BB11" s="82">
        <f t="shared" si="2"/>
        <v>105.84</v>
      </c>
      <c r="BC11" s="205">
        <f t="shared" si="20"/>
        <v>105.84</v>
      </c>
      <c r="BD11" s="85"/>
      <c r="BE11" s="86" t="str">
        <f t="shared" si="3"/>
        <v/>
      </c>
      <c r="BF11" s="86" t="str">
        <f t="shared" si="4"/>
        <v/>
      </c>
      <c r="BG11" s="86" t="str">
        <f t="shared" si="5"/>
        <v/>
      </c>
      <c r="BH11" s="86" t="str">
        <f t="shared" si="6"/>
        <v/>
      </c>
      <c r="BI11" s="86" t="str">
        <f t="shared" si="7"/>
        <v/>
      </c>
      <c r="BJ11" s="86" t="str">
        <f t="shared" si="8"/>
        <v/>
      </c>
      <c r="BK11" s="86" t="str">
        <f t="shared" si="9"/>
        <v/>
      </c>
      <c r="BL11" s="86" t="str">
        <f t="shared" si="10"/>
        <v/>
      </c>
      <c r="BM11" s="86" t="str">
        <f>IF(OR(ISNUMBER(SEARCH("N", U11)), ISNUMBER(SEARCH("-", U11))), "X", "")</f>
        <v/>
      </c>
      <c r="BN11" s="86" t="str">
        <f t="shared" si="11"/>
        <v/>
      </c>
      <c r="BO11" s="86" t="str">
        <f t="shared" si="12"/>
        <v/>
      </c>
      <c r="BP11" s="86" t="str">
        <f t="shared" si="13"/>
        <v/>
      </c>
      <c r="BQ11" s="86" t="str">
        <f t="shared" si="14"/>
        <v/>
      </c>
      <c r="BR11" s="86" t="str">
        <f t="shared" si="15"/>
        <v/>
      </c>
      <c r="BS11" s="86" t="str">
        <f t="shared" si="16"/>
        <v>X</v>
      </c>
      <c r="BT11" s="86" t="str">
        <f t="shared" si="17"/>
        <v/>
      </c>
      <c r="BU11" s="86"/>
      <c r="BV11" s="86" t="str">
        <f t="shared" si="18"/>
        <v/>
      </c>
      <c r="BW11" s="86" t="s">
        <v>104</v>
      </c>
      <c r="BX11" s="86" t="s">
        <v>104</v>
      </c>
      <c r="BY11" s="86" t="s">
        <v>104</v>
      </c>
      <c r="BZ11" s="86"/>
      <c r="CA11" s="86" t="str">
        <f t="shared" si="19"/>
        <v/>
      </c>
      <c r="CB11" s="86"/>
      <c r="CC11" s="86"/>
      <c r="CD11" s="86" t="s">
        <v>104</v>
      </c>
      <c r="CE11" s="86" t="str">
        <f>IF(OR(ISNUMBER(SEARCH("N", AH11)), ISNUMBER(SEARCH("-", AH11))), "X", "")</f>
        <v/>
      </c>
      <c r="CF11" s="86"/>
      <c r="CG11" s="85" t="s">
        <v>119</v>
      </c>
      <c r="CH11" s="28"/>
    </row>
    <row r="12" spans="2:86" x14ac:dyDescent="0.35">
      <c r="B12" s="25"/>
      <c r="C12" s="80">
        <v>13</v>
      </c>
      <c r="D12" s="124">
        <v>1004</v>
      </c>
      <c r="E12" s="125" t="s">
        <v>92</v>
      </c>
      <c r="F12" s="125" t="s">
        <v>120</v>
      </c>
      <c r="G12" s="96">
        <v>37.5</v>
      </c>
      <c r="H12" s="96">
        <v>3367</v>
      </c>
      <c r="I12" s="96">
        <v>4595</v>
      </c>
      <c r="J12" s="96">
        <v>2</v>
      </c>
      <c r="K12" s="96">
        <v>1</v>
      </c>
      <c r="L12" s="97">
        <v>38.722588999999999</v>
      </c>
      <c r="M12" s="97">
        <v>-121.289597</v>
      </c>
      <c r="N12" s="96" t="s">
        <v>121</v>
      </c>
      <c r="O12" s="96" t="s">
        <v>107</v>
      </c>
      <c r="P12" s="96" t="s">
        <v>94</v>
      </c>
      <c r="Q12" s="96" t="s">
        <v>94</v>
      </c>
      <c r="R12" s="96" t="s">
        <v>95</v>
      </c>
      <c r="S12" s="96" t="s">
        <v>96</v>
      </c>
      <c r="T12" s="96" t="s">
        <v>98</v>
      </c>
      <c r="U12" s="96" t="s">
        <v>122</v>
      </c>
      <c r="V12" s="96" t="s">
        <v>122</v>
      </c>
      <c r="W12" s="96" t="s">
        <v>96</v>
      </c>
      <c r="X12" s="96" t="s">
        <v>98</v>
      </c>
      <c r="Y12" s="96" t="s">
        <v>96</v>
      </c>
      <c r="Z12" s="96" t="s">
        <v>96</v>
      </c>
      <c r="AA12" s="96" t="s">
        <v>99</v>
      </c>
      <c r="AB12" s="81" t="str">
        <f>INDEX( '[1]Full Existing Stops'!$AS:$AS, MATCH(D12,'[1]Full Existing Stops'!$D:$D, 0))</f>
        <v>Y</v>
      </c>
      <c r="AC12" s="96" t="str">
        <f>INDEX( '[1]Full Existing Stops'!$AW:$AW, MATCH(D12,'[1]Full Existing Stops'!$D:$D, 0))</f>
        <v>Bus waiting area</v>
      </c>
      <c r="AD12" s="81">
        <v>8</v>
      </c>
      <c r="AE12" s="96" t="str">
        <f>INDEX( '[1]Full Existing Stops'!$AZ:$AZ, MATCH(D12,'[1]Full Existing Stops'!$D:$D, 0))</f>
        <v>Y</v>
      </c>
      <c r="AF12" s="96" t="s">
        <v>96</v>
      </c>
      <c r="AG12" s="96" t="s">
        <v>123</v>
      </c>
      <c r="AH12" s="81" t="str">
        <f>INDEX( '[1]Full Existing Stops'!$BH:$BH, MATCH(D12,'[1]Full Existing Stops'!$D:$D, 0))</f>
        <v>N</v>
      </c>
      <c r="AI12" s="81" t="str">
        <f>INDEX( '[1]Full Existing Stops'!$BJ:$BJ, MATCH(D12,'[1]Full Existing Stops'!$D:$D, 0))</f>
        <v>X on Auburn
2 on Orlando and Whyte</v>
      </c>
      <c r="AJ12" s="81" t="str">
        <f>INDEX( '[1]Full Existing Stops'!$BF:$BF, MATCH(D12,'[1]Full Existing Stops'!$D:$D, 0))</f>
        <v>Commuter</v>
      </c>
      <c r="AK12" s="81" t="s">
        <v>122</v>
      </c>
      <c r="AL12" s="82" t="s">
        <v>109</v>
      </c>
      <c r="AM12" s="82" t="s">
        <v>104</v>
      </c>
      <c r="AN12" s="82" t="str">
        <f>INDEX( '[1]Full Existing Stops'!$AG:$AG, MATCH(D12,'[1]Full Existing Stops'!$D:$D, 0))</f>
        <v>Y</v>
      </c>
      <c r="AO12" s="82" t="str">
        <f>INDEX( '[1]Full Existing Stops'!$AH:$AH, MATCH(D12,'[1]Full Existing Stops'!$D:$D, 0))</f>
        <v>Shelter</v>
      </c>
      <c r="AP12" s="82"/>
      <c r="AQ12" s="82" t="str">
        <f t="shared" si="0"/>
        <v>X</v>
      </c>
      <c r="AR12" s="82" t="str">
        <f t="shared" si="0"/>
        <v/>
      </c>
      <c r="AS12" s="82" t="str">
        <f t="shared" si="0"/>
        <v/>
      </c>
      <c r="AT12" s="82" t="str">
        <f t="shared" si="0"/>
        <v/>
      </c>
      <c r="AU12" s="82" t="str">
        <f t="shared" si="0"/>
        <v/>
      </c>
      <c r="AV12" s="82" t="str">
        <f t="shared" si="0"/>
        <v/>
      </c>
      <c r="AW12" s="82" t="str">
        <f t="shared" si="0"/>
        <v/>
      </c>
      <c r="AX12" s="82" t="str">
        <f t="shared" si="0"/>
        <v/>
      </c>
      <c r="AY12" s="82"/>
      <c r="AZ12" s="82" t="str">
        <f t="shared" si="1"/>
        <v>Roseville</v>
      </c>
      <c r="BA12" s="82" t="s">
        <v>102</v>
      </c>
      <c r="BB12" s="82">
        <f t="shared" si="2"/>
        <v>37.5</v>
      </c>
      <c r="BC12" s="204">
        <f t="shared" si="20"/>
        <v>37.5</v>
      </c>
      <c r="BD12" s="81"/>
      <c r="BE12" s="82" t="str">
        <f t="shared" si="3"/>
        <v/>
      </c>
      <c r="BF12" s="82" t="str">
        <f t="shared" si="4"/>
        <v/>
      </c>
      <c r="BG12" s="82" t="str">
        <f t="shared" si="5"/>
        <v/>
      </c>
      <c r="BH12" s="82" t="str">
        <f t="shared" si="6"/>
        <v/>
      </c>
      <c r="BI12" s="82" t="str">
        <f t="shared" si="7"/>
        <v/>
      </c>
      <c r="BJ12" s="82" t="str">
        <f t="shared" si="8"/>
        <v/>
      </c>
      <c r="BK12" s="82" t="str">
        <f t="shared" si="9"/>
        <v/>
      </c>
      <c r="BL12" s="82" t="str">
        <f t="shared" si="10"/>
        <v/>
      </c>
      <c r="BM12" s="82"/>
      <c r="BN12" s="82" t="str">
        <f t="shared" si="11"/>
        <v/>
      </c>
      <c r="BO12" s="82" t="str">
        <f t="shared" si="12"/>
        <v/>
      </c>
      <c r="BP12" s="82" t="str">
        <f t="shared" si="13"/>
        <v/>
      </c>
      <c r="BQ12" s="82" t="str">
        <f t="shared" si="14"/>
        <v/>
      </c>
      <c r="BR12" s="82" t="str">
        <f t="shared" si="15"/>
        <v>X</v>
      </c>
      <c r="BS12" s="82" t="str">
        <f t="shared" si="16"/>
        <v/>
      </c>
      <c r="BT12" s="82" t="str">
        <f t="shared" si="17"/>
        <v/>
      </c>
      <c r="BU12" s="82"/>
      <c r="BV12" s="82" t="str">
        <f t="shared" si="18"/>
        <v/>
      </c>
      <c r="BW12" s="82" t="s">
        <v>104</v>
      </c>
      <c r="BX12" s="82" t="s">
        <v>104</v>
      </c>
      <c r="BY12" s="82" t="s">
        <v>104</v>
      </c>
      <c r="BZ12" s="82"/>
      <c r="CA12" s="82" t="str">
        <f t="shared" si="19"/>
        <v/>
      </c>
      <c r="CB12" s="82"/>
      <c r="CC12" s="82"/>
      <c r="CD12" s="82" t="str">
        <f>IF(OR(ISNUMBER(SEARCH("N", AI12)), ISNUMBER(SEARCH("-", AI12))), "X", "")</f>
        <v>X</v>
      </c>
      <c r="CE12" s="82"/>
      <c r="CF12" s="82"/>
      <c r="CG12" s="81"/>
      <c r="CH12" s="26"/>
    </row>
    <row r="13" spans="2:86" x14ac:dyDescent="0.35">
      <c r="B13" s="27"/>
      <c r="C13" s="84">
        <v>79</v>
      </c>
      <c r="D13" s="130">
        <v>6005</v>
      </c>
      <c r="E13" s="131" t="s">
        <v>92</v>
      </c>
      <c r="F13" s="131" t="s">
        <v>124</v>
      </c>
      <c r="G13" s="99">
        <v>20.74</v>
      </c>
      <c r="H13" s="99">
        <v>8562</v>
      </c>
      <c r="I13" s="99">
        <v>1773</v>
      </c>
      <c r="J13" s="99">
        <v>2</v>
      </c>
      <c r="K13" s="99">
        <v>1</v>
      </c>
      <c r="L13" s="100">
        <v>38.760195136500002</v>
      </c>
      <c r="M13" s="100">
        <v>-121.258109563</v>
      </c>
      <c r="N13" s="99" t="s">
        <v>125</v>
      </c>
      <c r="O13" s="99" t="s">
        <v>108</v>
      </c>
      <c r="P13" s="99" t="s">
        <v>94</v>
      </c>
      <c r="Q13" s="99" t="s">
        <v>94</v>
      </c>
      <c r="R13" s="99" t="s">
        <v>95</v>
      </c>
      <c r="S13" s="99" t="s">
        <v>96</v>
      </c>
      <c r="T13" s="99" t="s">
        <v>98</v>
      </c>
      <c r="U13" s="99">
        <v>3</v>
      </c>
      <c r="V13" s="99" t="s">
        <v>98</v>
      </c>
      <c r="W13" s="99" t="s">
        <v>96</v>
      </c>
      <c r="X13" s="99" t="s">
        <v>107</v>
      </c>
      <c r="Y13" s="99" t="s">
        <v>96</v>
      </c>
      <c r="Z13" s="99" t="s">
        <v>96</v>
      </c>
      <c r="AA13" s="99" t="s">
        <v>99</v>
      </c>
      <c r="AB13" s="85" t="str">
        <f>INDEX( '[1]Full Existing Stops'!$AS:$AS, MATCH(D13,'[1]Full Existing Stops'!$D:$D, 0))</f>
        <v>Y</v>
      </c>
      <c r="AC13" s="99" t="str">
        <f>INDEX( '[1]Full Existing Stops'!$AW:$AW, MATCH(D13,'[1]Full Existing Stops'!$D:$D, 0))</f>
        <v>Island</v>
      </c>
      <c r="AD13" s="85">
        <v>8</v>
      </c>
      <c r="AE13" s="99" t="str">
        <f>INDEX( '[1]Full Existing Stops'!$AZ:$AZ, MATCH(D13,'[1]Full Existing Stops'!$D:$D, 0))</f>
        <v>Y</v>
      </c>
      <c r="AF13" s="99" t="s">
        <v>96</v>
      </c>
      <c r="AG13" s="99" t="s">
        <v>96</v>
      </c>
      <c r="AH13" s="85" t="str">
        <f>INDEX( '[1]Full Existing Stops'!$BH:$BH, MATCH(D13,'[1]Full Existing Stops'!$D:$D, 0))</f>
        <v>N</v>
      </c>
      <c r="AI13" s="85">
        <f>INDEX( '[1]Full Existing Stops'!$BJ:$BJ, MATCH(D13,'[1]Full Existing Stops'!$D:$D, 0))</f>
        <v>2</v>
      </c>
      <c r="AJ13" s="85" t="str">
        <f>INDEX( '[1]Full Existing Stops'!$BF:$BF, MATCH(D13,'[1]Full Existing Stops'!$D:$D, 0))</f>
        <v>Theme Park</v>
      </c>
      <c r="AK13" s="85" t="str">
        <f>INDEX( '[1]Full Existing Stops'!$BO:$BO, MATCH(D13,'[1]Full Existing Stops'!$D:$D, 0))</f>
        <v xml:space="preserve"> - </v>
      </c>
      <c r="AL13" s="86" t="s">
        <v>109</v>
      </c>
      <c r="AM13" s="86" t="str">
        <f>INDEX( '[1]Full Existing Stops'!$W:$W, MATCH(D13,'[1]Full Existing Stops'!$D:$D, 0))</f>
        <v>X</v>
      </c>
      <c r="AN13" s="86" t="str">
        <f>INDEX( '[1]Full Existing Stops'!$AG:$AG, MATCH(D13,'[1]Full Existing Stops'!$D:$D, 0))</f>
        <v>Y</v>
      </c>
      <c r="AO13" s="86" t="str">
        <f>INDEX( '[1]Full Existing Stops'!$AH:$AH, MATCH(D13,'[1]Full Existing Stops'!$D:$D, 0))</f>
        <v>Shelter</v>
      </c>
      <c r="AP13" s="86"/>
      <c r="AQ13" s="86" t="str">
        <f t="shared" si="0"/>
        <v/>
      </c>
      <c r="AR13" s="86" t="str">
        <f t="shared" si="0"/>
        <v/>
      </c>
      <c r="AS13" s="86" t="str">
        <f t="shared" si="0"/>
        <v/>
      </c>
      <c r="AT13" s="86" t="str">
        <f t="shared" si="0"/>
        <v/>
      </c>
      <c r="AU13" s="86" t="str">
        <f t="shared" si="0"/>
        <v/>
      </c>
      <c r="AV13" s="86" t="str">
        <f t="shared" si="0"/>
        <v>X</v>
      </c>
      <c r="AW13" s="86" t="str">
        <f t="shared" si="0"/>
        <v/>
      </c>
      <c r="AX13" s="86" t="str">
        <f t="shared" si="0"/>
        <v/>
      </c>
      <c r="AY13" s="86"/>
      <c r="AZ13" s="86" t="str">
        <f t="shared" si="1"/>
        <v>Roseville</v>
      </c>
      <c r="BA13" s="86" t="s">
        <v>126</v>
      </c>
      <c r="BB13" s="82">
        <f t="shared" si="2"/>
        <v>20.74</v>
      </c>
      <c r="BC13" s="205">
        <f t="shared" si="20"/>
        <v>20.74</v>
      </c>
      <c r="BD13" s="85"/>
      <c r="BE13" s="86" t="str">
        <f t="shared" si="3"/>
        <v/>
      </c>
      <c r="BF13" s="86" t="str">
        <f t="shared" si="4"/>
        <v/>
      </c>
      <c r="BG13" s="86" t="str">
        <f t="shared" si="5"/>
        <v/>
      </c>
      <c r="BH13" s="86" t="str">
        <f t="shared" si="6"/>
        <v/>
      </c>
      <c r="BI13" s="86" t="str">
        <f t="shared" si="7"/>
        <v/>
      </c>
      <c r="BJ13" s="86" t="str">
        <f t="shared" si="8"/>
        <v/>
      </c>
      <c r="BK13" s="86" t="str">
        <f t="shared" si="9"/>
        <v/>
      </c>
      <c r="BL13" s="86" t="str">
        <f t="shared" si="10"/>
        <v/>
      </c>
      <c r="BM13" s="86" t="str">
        <f>IF(OR(ISNUMBER(SEARCH("N", U13)), ISNUMBER(SEARCH("-", U13))), "X", "")</f>
        <v/>
      </c>
      <c r="BN13" s="86" t="str">
        <f t="shared" si="11"/>
        <v/>
      </c>
      <c r="BO13" s="86" t="str">
        <f t="shared" si="12"/>
        <v/>
      </c>
      <c r="BP13" s="86" t="str">
        <f t="shared" si="13"/>
        <v/>
      </c>
      <c r="BQ13" s="86" t="str">
        <f t="shared" si="14"/>
        <v/>
      </c>
      <c r="BR13" s="86" t="str">
        <f t="shared" si="15"/>
        <v>X</v>
      </c>
      <c r="BS13" s="86" t="str">
        <f t="shared" si="16"/>
        <v/>
      </c>
      <c r="BT13" s="86" t="str">
        <f t="shared" si="17"/>
        <v/>
      </c>
      <c r="BU13" s="86"/>
      <c r="BV13" s="86" t="str">
        <f t="shared" si="18"/>
        <v/>
      </c>
      <c r="BW13" s="86" t="s">
        <v>104</v>
      </c>
      <c r="BX13" s="86" t="s">
        <v>104</v>
      </c>
      <c r="BY13" s="86" t="s">
        <v>104</v>
      </c>
      <c r="BZ13" s="86"/>
      <c r="CA13" s="86" t="str">
        <f t="shared" si="19"/>
        <v/>
      </c>
      <c r="CB13" s="86"/>
      <c r="CC13" s="86"/>
      <c r="CD13" s="86"/>
      <c r="CE13" s="86"/>
      <c r="CF13" s="86"/>
      <c r="CG13" s="85"/>
      <c r="CH13" s="28"/>
    </row>
    <row r="14" spans="2:86" x14ac:dyDescent="0.35">
      <c r="B14" s="25"/>
      <c r="C14" s="80">
        <v>97</v>
      </c>
      <c r="D14" s="124">
        <v>7018</v>
      </c>
      <c r="E14" s="125" t="s">
        <v>92</v>
      </c>
      <c r="F14" s="125" t="s">
        <v>127</v>
      </c>
      <c r="G14" s="96">
        <v>5.3</v>
      </c>
      <c r="H14" s="96">
        <v>1131</v>
      </c>
      <c r="I14" s="96">
        <v>5948</v>
      </c>
      <c r="J14" s="96">
        <v>2</v>
      </c>
      <c r="K14" s="96">
        <v>1</v>
      </c>
      <c r="L14" s="97">
        <v>38.889049999900003</v>
      </c>
      <c r="M14" s="97">
        <v>-121.30623601400001</v>
      </c>
      <c r="N14" s="96" t="s">
        <v>128</v>
      </c>
      <c r="O14" s="96" t="s">
        <v>129</v>
      </c>
      <c r="P14" s="96" t="s">
        <v>94</v>
      </c>
      <c r="Q14" s="96" t="s">
        <v>94</v>
      </c>
      <c r="R14" s="96" t="s">
        <v>95</v>
      </c>
      <c r="S14" s="96" t="s">
        <v>96</v>
      </c>
      <c r="T14" s="96" t="s">
        <v>98</v>
      </c>
      <c r="U14" s="96">
        <v>3</v>
      </c>
      <c r="V14" s="96" t="s">
        <v>98</v>
      </c>
      <c r="W14" s="96" t="s">
        <v>96</v>
      </c>
      <c r="X14" s="96" t="s">
        <v>112</v>
      </c>
      <c r="Y14" s="96" t="s">
        <v>100</v>
      </c>
      <c r="Z14" s="96" t="s">
        <v>96</v>
      </c>
      <c r="AA14" s="96" t="s">
        <v>99</v>
      </c>
      <c r="AB14" s="81" t="str">
        <f>INDEX( '[1]Full Existing Stops'!$AS:$AS, MATCH(D14,'[1]Full Existing Stops'!$D:$D, 0))</f>
        <v>Y</v>
      </c>
      <c r="AC14" s="96" t="str">
        <f>INDEX( '[1]Full Existing Stops'!$AW:$AW, MATCH(D14,'[1]Full Existing Stops'!$D:$D, 0))</f>
        <v>4.5 / 5 x cont</v>
      </c>
      <c r="AD14" s="81">
        <v>5</v>
      </c>
      <c r="AE14" s="96" t="str">
        <f>INDEX( '[1]Full Existing Stops'!$AZ:$AZ, MATCH(D14,'[1]Full Existing Stops'!$D:$D, 0))</f>
        <v>Y</v>
      </c>
      <c r="AF14" s="96" t="s">
        <v>100</v>
      </c>
      <c r="AG14" s="96" t="s">
        <v>100</v>
      </c>
      <c r="AH14" s="81" t="str">
        <f>INDEX( '[1]Full Existing Stops'!$BH:$BH, MATCH(D14,'[1]Full Existing Stops'!$D:$D, 0))</f>
        <v>N</v>
      </c>
      <c r="AI14" s="81">
        <f>INDEX( '[1]Full Existing Stops'!$BJ:$BJ, MATCH(D14,'[1]Full Existing Stops'!$D:$D, 0))</f>
        <v>2</v>
      </c>
      <c r="AJ14" s="81" t="str">
        <f>INDEX( '[1]Full Existing Stops'!$BF:$BF, MATCH(D14,'[1]Full Existing Stops'!$D:$D, 0))</f>
        <v>Senior Complex</v>
      </c>
      <c r="AK14" s="81">
        <f>INDEX( '[1]Full Existing Stops'!$BO:$BO, MATCH(D14,'[1]Full Existing Stops'!$D:$D, 0))</f>
        <v>0</v>
      </c>
      <c r="AL14" s="82" t="s">
        <v>114</v>
      </c>
      <c r="AM14" s="82" t="str">
        <f>INDEX( '[1]Full Existing Stops'!$W:$W, MATCH(D14,'[1]Full Existing Stops'!$D:$D, 0))</f>
        <v>X</v>
      </c>
      <c r="AN14" s="82" t="str">
        <f>INDEX( '[1]Full Existing Stops'!$AG:$AG, MATCH(D14,'[1]Full Existing Stops'!$D:$D, 0))</f>
        <v>Y</v>
      </c>
      <c r="AO14" s="82" t="str">
        <f>INDEX( '[1]Full Existing Stops'!$AH:$AH, MATCH(D14,'[1]Full Existing Stops'!$D:$D, 0))</f>
        <v>Shelter</v>
      </c>
      <c r="AP14" s="82"/>
      <c r="AQ14" s="82" t="str">
        <f t="shared" si="0"/>
        <v/>
      </c>
      <c r="AR14" s="82" t="str">
        <f t="shared" si="0"/>
        <v/>
      </c>
      <c r="AS14" s="82" t="str">
        <f t="shared" si="0"/>
        <v/>
      </c>
      <c r="AT14" s="82" t="str">
        <f t="shared" si="0"/>
        <v/>
      </c>
      <c r="AU14" s="82" t="str">
        <f t="shared" si="0"/>
        <v/>
      </c>
      <c r="AV14" s="82" t="str">
        <f t="shared" si="0"/>
        <v/>
      </c>
      <c r="AW14" s="82" t="str">
        <f t="shared" si="0"/>
        <v>X</v>
      </c>
      <c r="AX14" s="82" t="str">
        <f t="shared" si="0"/>
        <v/>
      </c>
      <c r="AY14" s="82"/>
      <c r="AZ14" s="82" t="str">
        <f t="shared" si="1"/>
        <v>Lincoln</v>
      </c>
      <c r="BA14" s="82" t="s">
        <v>130</v>
      </c>
      <c r="BB14" s="82">
        <f t="shared" si="2"/>
        <v>5.3</v>
      </c>
      <c r="BC14" s="204">
        <f t="shared" si="20"/>
        <v>5.3</v>
      </c>
      <c r="BD14" s="81"/>
      <c r="BE14" s="82" t="str">
        <f t="shared" si="3"/>
        <v/>
      </c>
      <c r="BF14" s="82" t="str">
        <f t="shared" si="4"/>
        <v/>
      </c>
      <c r="BG14" s="82" t="str">
        <f t="shared" si="5"/>
        <v/>
      </c>
      <c r="BH14" s="82" t="str">
        <f t="shared" si="6"/>
        <v/>
      </c>
      <c r="BI14" s="82" t="str">
        <f t="shared" si="7"/>
        <v/>
      </c>
      <c r="BJ14" s="82" t="str">
        <f t="shared" si="8"/>
        <v>X</v>
      </c>
      <c r="BK14" s="82"/>
      <c r="BL14" s="82"/>
      <c r="BM14" s="82" t="str">
        <f>IF(OR(ISNUMBER(SEARCH("N", U14)), ISNUMBER(SEARCH("-", U14))), "X", "")</f>
        <v/>
      </c>
      <c r="BN14" s="82" t="str">
        <f t="shared" si="11"/>
        <v/>
      </c>
      <c r="BO14" s="82" t="str">
        <f t="shared" si="12"/>
        <v>X</v>
      </c>
      <c r="BP14" s="82" t="str">
        <f t="shared" si="13"/>
        <v/>
      </c>
      <c r="BQ14" s="82" t="str">
        <f t="shared" si="14"/>
        <v/>
      </c>
      <c r="BR14" s="82" t="str">
        <f t="shared" si="15"/>
        <v>X</v>
      </c>
      <c r="BS14" s="82" t="str">
        <f t="shared" si="16"/>
        <v/>
      </c>
      <c r="BT14" s="82" t="str">
        <f t="shared" si="17"/>
        <v>X</v>
      </c>
      <c r="BU14" s="82"/>
      <c r="BV14" s="82" t="str">
        <f t="shared" si="18"/>
        <v>X</v>
      </c>
      <c r="BW14" s="82" t="s">
        <v>104</v>
      </c>
      <c r="BX14" s="82" t="s">
        <v>104</v>
      </c>
      <c r="BY14" s="82" t="s">
        <v>104</v>
      </c>
      <c r="BZ14" s="82"/>
      <c r="CA14" s="82" t="str">
        <f t="shared" si="19"/>
        <v/>
      </c>
      <c r="CB14" s="82"/>
      <c r="CC14" s="82"/>
      <c r="CD14" s="82"/>
      <c r="CE14" s="82"/>
      <c r="CF14" s="82"/>
      <c r="CG14" s="81"/>
      <c r="CH14" s="26"/>
    </row>
    <row r="15" spans="2:86" x14ac:dyDescent="0.35">
      <c r="B15" s="27"/>
      <c r="C15" s="84">
        <v>25</v>
      </c>
      <c r="D15" s="126">
        <v>2016</v>
      </c>
      <c r="E15" s="127" t="s">
        <v>92</v>
      </c>
      <c r="F15" s="127" t="s">
        <v>131</v>
      </c>
      <c r="G15" s="99">
        <v>1.5</v>
      </c>
      <c r="H15" s="99">
        <v>2084</v>
      </c>
      <c r="I15" s="99">
        <v>7156</v>
      </c>
      <c r="J15" s="99">
        <v>1</v>
      </c>
      <c r="K15" s="99">
        <f>J15</f>
        <v>1</v>
      </c>
      <c r="L15" s="100">
        <v>38.798660667500002</v>
      </c>
      <c r="M15" s="100">
        <v>-121.267459613</v>
      </c>
      <c r="N15" s="99" t="s">
        <v>132</v>
      </c>
      <c r="O15" s="99" t="s">
        <v>112</v>
      </c>
      <c r="P15" s="99" t="s">
        <v>94</v>
      </c>
      <c r="Q15" s="99" t="s">
        <v>94</v>
      </c>
      <c r="R15" s="99" t="s">
        <v>95</v>
      </c>
      <c r="S15" s="99" t="s">
        <v>96</v>
      </c>
      <c r="T15" s="99" t="s">
        <v>98</v>
      </c>
      <c r="U15" s="99" t="s">
        <v>122</v>
      </c>
      <c r="V15" s="99" t="s">
        <v>122</v>
      </c>
      <c r="W15" s="99" t="s">
        <v>100</v>
      </c>
      <c r="X15" s="99" t="s">
        <v>122</v>
      </c>
      <c r="Y15" s="99" t="s">
        <v>100</v>
      </c>
      <c r="Z15" s="99" t="s">
        <v>100</v>
      </c>
      <c r="AA15" s="99" t="s">
        <v>99</v>
      </c>
      <c r="AB15" s="85" t="str">
        <f>INDEX( '[1]Full Existing Stops'!$AS:$AS, MATCH(D15,'[1]Full Existing Stops'!$D:$D, 0))</f>
        <v>Y</v>
      </c>
      <c r="AC15" s="99" t="str">
        <f>INDEX( '[1]Full Existing Stops'!$AW:$AW, MATCH(D15,'[1]Full Existing Stops'!$D:$D, 0))</f>
        <v>5 x cont</v>
      </c>
      <c r="AD15" s="85">
        <v>5</v>
      </c>
      <c r="AE15" s="99" t="str">
        <f>INDEX( '[1]Full Existing Stops'!$AZ:$AZ, MATCH(D15,'[1]Full Existing Stops'!$D:$D, 0))</f>
        <v>Y</v>
      </c>
      <c r="AF15" s="99" t="s">
        <v>96</v>
      </c>
      <c r="AG15" s="99" t="s">
        <v>100</v>
      </c>
      <c r="AH15" s="85" t="str">
        <f>INDEX( '[1]Full Existing Stops'!$BH:$BH, MATCH(D15,'[1]Full Existing Stops'!$D:$D, 0))</f>
        <v>Y</v>
      </c>
      <c r="AI15" s="85">
        <f>INDEX( '[1]Full Existing Stops'!$BJ:$BJ, MATCH(D15,'[1]Full Existing Stops'!$D:$D, 0))</f>
        <v>2</v>
      </c>
      <c r="AJ15" s="85" t="str">
        <f>INDEX( '[1]Full Existing Stops'!$BF:$BF, MATCH(D15,'[1]Full Existing Stops'!$D:$D, 0))</f>
        <v>Bank</v>
      </c>
      <c r="AK15" s="85">
        <f>INDEX( '[1]Full Existing Stops'!$BO:$BO, MATCH(D15,'[1]Full Existing Stops'!$D:$D, 0))</f>
        <v>0</v>
      </c>
      <c r="AL15" s="86" t="s">
        <v>101</v>
      </c>
      <c r="AM15" s="86" t="str">
        <f>INDEX( '[1]Full Existing Stops'!$W:$W, MATCH(D15,'[1]Full Existing Stops'!$D:$D, 0))</f>
        <v>X</v>
      </c>
      <c r="AN15" s="86" t="str">
        <f>INDEX( '[1]Full Existing Stops'!$AG:$AG, MATCH(D15,'[1]Full Existing Stops'!$D:$D, 0))</f>
        <v xml:space="preserve">N </v>
      </c>
      <c r="AO15" s="86" t="str">
        <f>INDEX( '[1]Full Existing Stops'!$AH:$AH, MATCH(D15,'[1]Full Existing Stops'!$D:$D, 0))</f>
        <v xml:space="preserve"> - </v>
      </c>
      <c r="AP15" s="86"/>
      <c r="AQ15" s="86" t="str">
        <f t="shared" si="0"/>
        <v/>
      </c>
      <c r="AR15" s="86" t="str">
        <f t="shared" si="0"/>
        <v>X</v>
      </c>
      <c r="AS15" s="86" t="str">
        <f t="shared" si="0"/>
        <v/>
      </c>
      <c r="AT15" s="86" t="str">
        <f t="shared" si="0"/>
        <v/>
      </c>
      <c r="AU15" s="86" t="str">
        <f t="shared" si="0"/>
        <v/>
      </c>
      <c r="AV15" s="86" t="str">
        <f t="shared" si="0"/>
        <v/>
      </c>
      <c r="AW15" s="86" t="str">
        <f t="shared" si="0"/>
        <v/>
      </c>
      <c r="AX15" s="86" t="str">
        <f t="shared" si="0"/>
        <v/>
      </c>
      <c r="AY15" s="86"/>
      <c r="AZ15" s="86" t="str">
        <f t="shared" si="1"/>
        <v>Rocklin</v>
      </c>
      <c r="BA15" s="86" t="s">
        <v>133</v>
      </c>
      <c r="BB15" s="82">
        <f t="shared" si="2"/>
        <v>1.5</v>
      </c>
      <c r="BC15" s="205">
        <f t="shared" si="20"/>
        <v>1.5</v>
      </c>
      <c r="BD15" s="85"/>
      <c r="BE15" s="86" t="str">
        <f t="shared" si="3"/>
        <v/>
      </c>
      <c r="BF15" s="86" t="str">
        <f t="shared" si="4"/>
        <v/>
      </c>
      <c r="BG15" s="86" t="str">
        <f t="shared" si="5"/>
        <v/>
      </c>
      <c r="BH15" s="86" t="str">
        <f t="shared" si="6"/>
        <v/>
      </c>
      <c r="BI15" s="86" t="str">
        <f t="shared" si="7"/>
        <v/>
      </c>
      <c r="BJ15" s="86" t="str">
        <f t="shared" si="8"/>
        <v>X</v>
      </c>
      <c r="BK15" s="86">
        <f>IF(AD15 &lt; 8, 8 - AD15, "")</f>
        <v>3</v>
      </c>
      <c r="BL15" s="86" t="str">
        <f>IF(AE15="N", "X", "")</f>
        <v/>
      </c>
      <c r="BM15" s="86" t="str">
        <f>IF(OR(ISNUMBER(SEARCH("N", U15)), ISNUMBER(SEARCH("-", U15))), "X", "")</f>
        <v>X</v>
      </c>
      <c r="BN15" s="86" t="str">
        <f t="shared" si="11"/>
        <v/>
      </c>
      <c r="BO15" s="86" t="str">
        <f t="shared" si="12"/>
        <v/>
      </c>
      <c r="BP15" s="86" t="str">
        <f t="shared" si="13"/>
        <v>X</v>
      </c>
      <c r="BQ15" s="86" t="str">
        <f t="shared" si="14"/>
        <v/>
      </c>
      <c r="BR15" s="86" t="str">
        <f t="shared" si="15"/>
        <v>X</v>
      </c>
      <c r="BS15" s="86" t="str">
        <f t="shared" si="16"/>
        <v/>
      </c>
      <c r="BT15" s="86" t="str">
        <f t="shared" si="17"/>
        <v>X</v>
      </c>
      <c r="BU15" s="86"/>
      <c r="BV15" s="86" t="str">
        <f t="shared" si="18"/>
        <v>X</v>
      </c>
      <c r="BW15" s="86" t="s">
        <v>104</v>
      </c>
      <c r="BX15" s="86" t="s">
        <v>104</v>
      </c>
      <c r="BY15" s="86" t="s">
        <v>104</v>
      </c>
      <c r="BZ15" s="86"/>
      <c r="CA15" s="86" t="str">
        <f t="shared" si="19"/>
        <v>X</v>
      </c>
      <c r="CB15" s="86" t="s">
        <v>104</v>
      </c>
      <c r="CC15" s="86"/>
      <c r="CD15" s="86" t="str">
        <f>IF(OR(ISNUMBER(SEARCH("N", AI15)), ISNUMBER(SEARCH("-", AI15))), "X", "")</f>
        <v/>
      </c>
      <c r="CE15" s="86" t="str">
        <f>IF(OR(ISNUMBER(SEARCH("N", AH15)), ISNUMBER(SEARCH("-", AH15))), "X", "")</f>
        <v/>
      </c>
      <c r="CF15" s="86"/>
      <c r="CG15" s="85"/>
      <c r="CH15" s="28"/>
    </row>
    <row r="16" spans="2:86" x14ac:dyDescent="0.35">
      <c r="B16" s="25"/>
      <c r="C16" s="80">
        <v>114</v>
      </c>
      <c r="D16" s="124" t="s">
        <v>85</v>
      </c>
      <c r="E16" s="125" t="s">
        <v>92</v>
      </c>
      <c r="F16" s="125" t="s">
        <v>134</v>
      </c>
      <c r="G16" s="96"/>
      <c r="H16" s="96">
        <v>2395</v>
      </c>
      <c r="I16" s="96">
        <v>7070</v>
      </c>
      <c r="J16" s="96">
        <v>1</v>
      </c>
      <c r="K16" s="96">
        <f>J16</f>
        <v>1</v>
      </c>
      <c r="L16" s="97">
        <v>38.801658449999998</v>
      </c>
      <c r="M16" s="97">
        <v>-121.27616815</v>
      </c>
      <c r="N16" s="96">
        <v>20</v>
      </c>
      <c r="O16" s="96" t="s">
        <v>94</v>
      </c>
      <c r="P16" s="96" t="s">
        <v>94</v>
      </c>
      <c r="Q16" s="96" t="s">
        <v>94</v>
      </c>
      <c r="R16" s="96" t="s">
        <v>95</v>
      </c>
      <c r="S16" s="96" t="s">
        <v>94</v>
      </c>
      <c r="T16" s="96" t="s">
        <v>98</v>
      </c>
      <c r="U16" s="96" t="s">
        <v>122</v>
      </c>
      <c r="V16" s="96" t="s">
        <v>95</v>
      </c>
      <c r="W16" s="96" t="s">
        <v>94</v>
      </c>
      <c r="X16" s="96" t="s">
        <v>95</v>
      </c>
      <c r="Y16" s="96" t="s">
        <v>94</v>
      </c>
      <c r="Z16" s="96" t="s">
        <v>94</v>
      </c>
      <c r="AA16" s="96" t="s">
        <v>99</v>
      </c>
      <c r="AB16" s="81" t="str">
        <f>INDEX('[1]Full New Stop'!$AS:$AS, MATCH(F16,'[1]Full New Stop'!$E:$E, 0))</f>
        <v>Y</v>
      </c>
      <c r="AC16" s="96" t="str">
        <f>INDEX('[1]Full New Stop'!$AW:$AW, MATCH($F16,'[1]Full New Stop'!$E:$E, 0))</f>
        <v>6 x cont</v>
      </c>
      <c r="AD16" s="81">
        <v>6</v>
      </c>
      <c r="AE16" s="96" t="str">
        <f>INDEX('[1]Full New Stop'!$AZ:$AZ, MATCH($F16,'[1]Full New Stop'!$E:$E, 0))</f>
        <v>Y</v>
      </c>
      <c r="AF16" s="96" t="s">
        <v>94</v>
      </c>
      <c r="AG16" s="96" t="s">
        <v>94</v>
      </c>
      <c r="AH16" s="81" t="str">
        <f>INDEX('[1]Full New Stop'!$BH:$BH, MATCH($F16,'[1]Full New Stop'!$E:$E, 0))</f>
        <v>N</v>
      </c>
      <c r="AI16" s="81">
        <f>INDEX('[1]Full New Stop'!$BJ:$BJ, MATCH(F16,'[1]Full New Stop'!$E:$E, 0))</f>
        <v>2</v>
      </c>
      <c r="AJ16" s="81" t="str">
        <f>INDEX('[1]Full New Stop'!$BF:$BF, MATCH(F16,'[1]Full New Stop'!$E:$E, 0))</f>
        <v>Residential, Storage</v>
      </c>
      <c r="AK16" s="81" t="e">
        <f>INDEX('[1]Full New Stop'!$K:$K, MATCH(F16,'[1]Full New Stop'!$E:$E, 0))</f>
        <v>#VALUE!</v>
      </c>
      <c r="AL16" s="82" t="s">
        <v>101</v>
      </c>
      <c r="AM16" s="82" t="str">
        <f>INDEX('[1]Full New Stop'!$W:$W, MATCH(F16,'[1]Full New Stop'!$E:$E, 0))</f>
        <v>X</v>
      </c>
      <c r="AN16" s="82" t="str">
        <f>INDEX('[1]Full New Stop'!$AG:$AG, MATCH(F16,'[1]Full New Stop'!$E:$E, 0))</f>
        <v>Y</v>
      </c>
      <c r="AO16" s="82" t="str">
        <f>INDEX('[1]Full New Stop'!$AH:$AH, MATCH(F16,'[1]Full New Stop'!$E:$E, 0))</f>
        <v>Partial - Trees</v>
      </c>
      <c r="AP16" s="82"/>
      <c r="AQ16" s="82" t="str">
        <f t="shared" si="0"/>
        <v/>
      </c>
      <c r="AR16" s="82" t="str">
        <f t="shared" si="0"/>
        <v>X</v>
      </c>
      <c r="AS16" s="82" t="str">
        <f t="shared" si="0"/>
        <v/>
      </c>
      <c r="AT16" s="82" t="str">
        <f t="shared" si="0"/>
        <v/>
      </c>
      <c r="AU16" s="82" t="str">
        <f t="shared" si="0"/>
        <v/>
      </c>
      <c r="AV16" s="82" t="str">
        <f t="shared" si="0"/>
        <v/>
      </c>
      <c r="AW16" s="82" t="str">
        <f t="shared" si="0"/>
        <v/>
      </c>
      <c r="AX16" s="82" t="str">
        <f t="shared" si="0"/>
        <v/>
      </c>
      <c r="AY16" s="82"/>
      <c r="AZ16" s="82" t="str">
        <f t="shared" si="1"/>
        <v>Rocklin</v>
      </c>
      <c r="BA16" s="82" t="s">
        <v>102</v>
      </c>
      <c r="BB16" s="82">
        <f t="shared" si="2"/>
        <v>-1</v>
      </c>
      <c r="BC16" s="204" t="s">
        <v>103</v>
      </c>
      <c r="BD16" s="81"/>
      <c r="BE16" s="82" t="str">
        <f t="shared" si="3"/>
        <v>X</v>
      </c>
      <c r="BF16" s="82" t="str">
        <f t="shared" si="4"/>
        <v>X</v>
      </c>
      <c r="BG16" s="82" t="str">
        <f t="shared" si="5"/>
        <v/>
      </c>
      <c r="BH16" s="82" t="str">
        <f t="shared" si="6"/>
        <v/>
      </c>
      <c r="BI16" s="82" t="str">
        <f t="shared" si="7"/>
        <v/>
      </c>
      <c r="BJ16" s="82" t="str">
        <f t="shared" si="8"/>
        <v>X</v>
      </c>
      <c r="BK16" s="82">
        <f>IF(AD16 &lt; 8, 8 - AD16, "")</f>
        <v>2</v>
      </c>
      <c r="BL16" s="82" t="str">
        <f>IF(AE16="N", "X", "")</f>
        <v/>
      </c>
      <c r="BM16" s="82" t="str">
        <f>IF(OR(ISNUMBER(SEARCH("N", U16)), ISNUMBER(SEARCH("-", U16))), "X", "")</f>
        <v>X</v>
      </c>
      <c r="BN16" s="82" t="str">
        <f t="shared" si="11"/>
        <v/>
      </c>
      <c r="BO16" s="82" t="str">
        <f t="shared" si="12"/>
        <v>X</v>
      </c>
      <c r="BP16" s="82" t="str">
        <f t="shared" si="13"/>
        <v>X</v>
      </c>
      <c r="BQ16" s="82" t="str">
        <f t="shared" si="14"/>
        <v/>
      </c>
      <c r="BR16" s="82" t="str">
        <f t="shared" si="15"/>
        <v>X</v>
      </c>
      <c r="BS16" s="82" t="str">
        <f t="shared" si="16"/>
        <v/>
      </c>
      <c r="BT16" s="82" t="str">
        <f t="shared" si="17"/>
        <v>X</v>
      </c>
      <c r="BU16" s="82"/>
      <c r="BV16" s="82" t="str">
        <f t="shared" si="18"/>
        <v>X</v>
      </c>
      <c r="BW16" s="82" t="s">
        <v>104</v>
      </c>
      <c r="BX16" s="82" t="s">
        <v>104</v>
      </c>
      <c r="BY16" s="82" t="s">
        <v>104</v>
      </c>
      <c r="BZ16" s="82"/>
      <c r="CA16" s="82" t="str">
        <f t="shared" si="19"/>
        <v/>
      </c>
      <c r="CB16" s="82" t="s">
        <v>104</v>
      </c>
      <c r="CC16" s="82"/>
      <c r="CD16" s="82" t="str">
        <f>IF(OR(ISNUMBER(SEARCH("N", AI16)), ISNUMBER(SEARCH("-", AI16))), "X", "")</f>
        <v/>
      </c>
      <c r="CE16" s="82" t="str">
        <f>IF(OR(ISNUMBER(SEARCH("N", AH16)), ISNUMBER(SEARCH("-", AH16))), "X", "")</f>
        <v>X</v>
      </c>
      <c r="CF16" s="82"/>
      <c r="CG16" s="81"/>
      <c r="CH16" s="26"/>
    </row>
    <row r="17" spans="2:86" ht="7.5" customHeight="1" x14ac:dyDescent="0.35">
      <c r="B17" s="103"/>
      <c r="C17" s="104"/>
      <c r="D17" s="105"/>
      <c r="E17" s="106"/>
      <c r="F17" s="106"/>
      <c r="G17" s="106"/>
      <c r="H17" s="106"/>
      <c r="I17" s="106"/>
      <c r="J17" s="106"/>
      <c r="K17" s="106"/>
      <c r="L17" s="107"/>
      <c r="M17" s="107"/>
      <c r="N17" s="106"/>
      <c r="O17" s="106"/>
      <c r="P17" s="106"/>
      <c r="Q17" s="106"/>
      <c r="R17" s="106"/>
      <c r="S17" s="106"/>
      <c r="T17" s="106"/>
      <c r="U17" s="106"/>
      <c r="V17" s="106"/>
      <c r="W17" s="106"/>
      <c r="X17" s="106"/>
      <c r="Y17" s="106"/>
      <c r="Z17" s="106"/>
      <c r="AA17" s="106"/>
      <c r="AB17" s="108"/>
      <c r="AC17" s="106"/>
      <c r="AD17" s="108"/>
      <c r="AE17" s="106"/>
      <c r="AF17" s="106"/>
      <c r="AG17" s="106"/>
      <c r="AH17" s="108"/>
      <c r="AI17" s="108"/>
      <c r="AJ17" s="108"/>
      <c r="AK17" s="108"/>
      <c r="AL17" s="109"/>
      <c r="AM17" s="109"/>
      <c r="AN17" s="109"/>
      <c r="AO17" s="109"/>
      <c r="AP17" s="109"/>
      <c r="AQ17" s="109"/>
      <c r="AR17" s="109"/>
      <c r="AS17" s="109"/>
      <c r="AT17" s="109"/>
      <c r="AU17" s="109"/>
      <c r="AV17" s="109"/>
      <c r="AW17" s="109"/>
      <c r="AX17" s="109"/>
      <c r="AY17" s="109"/>
      <c r="AZ17" s="109"/>
      <c r="BA17" s="109"/>
      <c r="BB17" s="109"/>
      <c r="BC17" s="110"/>
      <c r="BD17" s="108"/>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8"/>
      <c r="CH17" s="111"/>
    </row>
    <row r="18" spans="2:86" ht="16.5" customHeight="1" x14ac:dyDescent="0.35">
      <c r="B18" s="25"/>
      <c r="C18" s="80"/>
      <c r="D18" s="119" t="s">
        <v>135</v>
      </c>
      <c r="E18" s="96"/>
      <c r="F18" s="96"/>
      <c r="G18" s="96"/>
      <c r="H18" s="96"/>
      <c r="I18" s="96"/>
      <c r="J18" s="96"/>
      <c r="K18" s="96"/>
      <c r="L18" s="97"/>
      <c r="M18" s="97"/>
      <c r="N18" s="96"/>
      <c r="O18" s="96"/>
      <c r="P18" s="96"/>
      <c r="Q18" s="96"/>
      <c r="R18" s="96"/>
      <c r="S18" s="96"/>
      <c r="T18" s="96"/>
      <c r="U18" s="96"/>
      <c r="V18" s="96"/>
      <c r="W18" s="96"/>
      <c r="X18" s="96"/>
      <c r="Y18" s="96"/>
      <c r="Z18" s="96"/>
      <c r="AA18" s="96"/>
      <c r="AB18" s="81"/>
      <c r="AC18" s="96"/>
      <c r="AD18" s="81"/>
      <c r="AE18" s="96"/>
      <c r="AF18" s="96"/>
      <c r="AG18" s="96"/>
      <c r="AH18" s="81"/>
      <c r="AI18" s="81"/>
      <c r="AJ18" s="81"/>
      <c r="AK18" s="81"/>
      <c r="AL18" s="82"/>
      <c r="AM18" s="82"/>
      <c r="AN18" s="82"/>
      <c r="AO18" s="82"/>
      <c r="AP18" s="82"/>
      <c r="AQ18" s="82"/>
      <c r="AR18" s="82"/>
      <c r="AS18" s="82"/>
      <c r="AT18" s="82"/>
      <c r="AU18" s="82"/>
      <c r="AV18" s="82"/>
      <c r="AW18" s="82"/>
      <c r="AX18" s="82"/>
      <c r="AY18" s="82"/>
      <c r="AZ18" s="82"/>
      <c r="BA18" s="82"/>
      <c r="BB18" s="82"/>
      <c r="BC18" s="83"/>
      <c r="BD18" s="81"/>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1"/>
      <c r="CH18" s="26"/>
    </row>
    <row r="19" spans="2:86" x14ac:dyDescent="0.35">
      <c r="B19" s="25"/>
      <c r="C19" s="81"/>
      <c r="D19" s="113" t="s">
        <v>136</v>
      </c>
      <c r="E19" s="81"/>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118"/>
      <c r="BX19" s="81"/>
      <c r="BY19" s="81"/>
      <c r="BZ19" s="81"/>
      <c r="CA19" s="81"/>
      <c r="CB19" s="81"/>
      <c r="CC19" s="81"/>
      <c r="CD19" s="81"/>
      <c r="CE19" s="81"/>
      <c r="CF19" s="81"/>
      <c r="CG19" s="81"/>
      <c r="CH19" s="26"/>
    </row>
    <row r="20" spans="2:86" x14ac:dyDescent="0.35">
      <c r="B20" s="25"/>
      <c r="C20" s="81"/>
      <c r="D20" s="113" t="s">
        <v>137</v>
      </c>
      <c r="E20" s="81"/>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26"/>
    </row>
    <row r="21" spans="2:86" x14ac:dyDescent="0.35">
      <c r="B21" s="25"/>
      <c r="C21" s="81"/>
      <c r="D21" s="113" t="s">
        <v>138</v>
      </c>
      <c r="E21" s="81"/>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B21" s="81"/>
      <c r="CC21" s="81"/>
      <c r="CD21" s="81"/>
      <c r="CE21" s="81"/>
      <c r="CF21" s="81"/>
      <c r="CG21" s="81"/>
      <c r="CH21" s="26"/>
    </row>
    <row r="22" spans="2:86" x14ac:dyDescent="0.35">
      <c r="B22" s="25"/>
      <c r="C22" s="81"/>
      <c r="D22" s="113" t="s">
        <v>139</v>
      </c>
      <c r="E22" s="81"/>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26"/>
    </row>
    <row r="23" spans="2:86" ht="7.5" customHeight="1" thickBot="1" x14ac:dyDescent="0.4">
      <c r="B23" s="29"/>
      <c r="C23" s="31"/>
      <c r="D23" s="31"/>
      <c r="E23" s="31"/>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2"/>
    </row>
    <row r="24" spans="2:86" x14ac:dyDescent="0.35">
      <c r="B24" s="81"/>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row>
    <row r="25" spans="2:86" x14ac:dyDescent="0.35">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2:86" x14ac:dyDescent="0.35">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2:86" x14ac:dyDescent="0.35">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2:86" x14ac:dyDescent="0.35">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2:86" x14ac:dyDescent="0.35">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2:86" x14ac:dyDescent="0.35">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2:86" x14ac:dyDescent="0.35">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2:86" x14ac:dyDescent="0.35">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6:42" x14ac:dyDescent="0.35">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6:42" x14ac:dyDescent="0.35">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6:42" x14ac:dyDescent="0.35">
      <c r="F35" s="2"/>
      <c r="G35" s="2"/>
      <c r="H35" s="2"/>
      <c r="I35" s="2"/>
      <c r="J35" s="2"/>
      <c r="K35" s="2"/>
      <c r="L35" s="2"/>
      <c r="M35" s="2"/>
      <c r="N35" s="2"/>
      <c r="O35" s="2"/>
      <c r="P35" s="2"/>
      <c r="Q35" s="2"/>
      <c r="R35" s="2"/>
      <c r="S35" s="3"/>
      <c r="T35" s="2"/>
      <c r="U35" s="2"/>
      <c r="V35" s="3"/>
      <c r="W35" s="3"/>
      <c r="X35" s="3"/>
      <c r="Y35" s="3"/>
      <c r="Z35" s="3"/>
      <c r="AA35" s="3"/>
      <c r="AB35" s="3"/>
      <c r="AC35" s="3"/>
      <c r="AD35" s="3"/>
      <c r="AE35" s="3"/>
      <c r="AF35" s="3"/>
      <c r="AG35" s="3"/>
      <c r="AH35" s="3"/>
      <c r="AI35" s="3"/>
      <c r="AJ35" s="3"/>
      <c r="AK35" s="3"/>
      <c r="AL35" s="3"/>
      <c r="AM35" s="3"/>
      <c r="AN35" s="3"/>
      <c r="AO35" s="3"/>
      <c r="AP35" s="3"/>
    </row>
    <row r="36" spans="6:42" x14ac:dyDescent="0.35">
      <c r="F36" s="2"/>
      <c r="G36" s="2"/>
      <c r="H36" s="2"/>
      <c r="I36" s="2"/>
      <c r="J36" s="2"/>
      <c r="K36" s="2"/>
      <c r="L36" s="2"/>
      <c r="M36" s="2"/>
      <c r="N36" s="2"/>
      <c r="O36" s="2"/>
      <c r="P36" s="2"/>
      <c r="Q36" s="2"/>
      <c r="R36" s="2"/>
      <c r="S36" s="3"/>
      <c r="T36" s="2"/>
      <c r="U36" s="2"/>
      <c r="V36" s="3"/>
      <c r="W36" s="3"/>
      <c r="X36" s="3"/>
      <c r="Y36" s="3"/>
      <c r="Z36" s="3"/>
      <c r="AA36" s="3"/>
      <c r="AB36" s="3"/>
      <c r="AC36" s="3"/>
      <c r="AD36" s="3"/>
      <c r="AE36" s="3"/>
      <c r="AF36" s="3"/>
      <c r="AG36" s="3"/>
      <c r="AH36" s="3"/>
      <c r="AI36" s="3"/>
      <c r="AJ36" s="3"/>
      <c r="AK36" s="3"/>
      <c r="AL36" s="3"/>
      <c r="AM36" s="3"/>
      <c r="AN36" s="3"/>
      <c r="AO36" s="3"/>
      <c r="AP36" s="3"/>
    </row>
    <row r="37" spans="6:42" x14ac:dyDescent="0.35">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6:42" x14ac:dyDescent="0.35">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6:42" x14ac:dyDescent="0.35">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6:42" x14ac:dyDescent="0.35">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6:42" x14ac:dyDescent="0.35">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6:42" x14ac:dyDescent="0.35">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6:42" x14ac:dyDescent="0.35">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6:42" x14ac:dyDescent="0.35">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6:42" x14ac:dyDescent="0.35">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6:42" x14ac:dyDescent="0.35">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6:42" x14ac:dyDescent="0.35">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6:42" x14ac:dyDescent="0.35">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6:42" x14ac:dyDescent="0.35">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6:42" x14ac:dyDescent="0.35">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6:42" x14ac:dyDescent="0.35">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6:42" x14ac:dyDescent="0.3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6:42" x14ac:dyDescent="0.3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6:42" x14ac:dyDescent="0.35">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6:42" x14ac:dyDescent="0.35">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6:42" x14ac:dyDescent="0.35">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6:42" x14ac:dyDescent="0.35">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6:42" x14ac:dyDescent="0.35">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6:42" x14ac:dyDescent="0.35">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6:42" x14ac:dyDescent="0.35">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6:42" x14ac:dyDescent="0.35">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2" x14ac:dyDescent="0.35">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6:42" x14ac:dyDescent="0.35">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6:42" x14ac:dyDescent="0.35">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6:42" x14ac:dyDescent="0.35">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6:42" x14ac:dyDescent="0.35">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6:42" x14ac:dyDescent="0.35">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6:42" x14ac:dyDescent="0.35">
      <c r="F68" s="2"/>
      <c r="G68" s="2"/>
      <c r="H68" s="2"/>
      <c r="I68" s="2"/>
      <c r="J68" s="2"/>
      <c r="K68" s="2"/>
      <c r="L68" s="2"/>
      <c r="M68" s="2"/>
      <c r="N68" s="2"/>
      <c r="O68" s="2"/>
      <c r="P68" s="2"/>
      <c r="Q68" s="2"/>
      <c r="R68" s="2"/>
      <c r="S68" s="3"/>
      <c r="T68" s="2"/>
      <c r="U68" s="2"/>
      <c r="V68" s="3"/>
      <c r="W68" s="3"/>
      <c r="X68" s="3"/>
      <c r="Y68" s="3"/>
      <c r="Z68" s="3"/>
      <c r="AA68" s="3"/>
      <c r="AB68" s="3"/>
      <c r="AC68" s="3"/>
      <c r="AD68" s="3"/>
      <c r="AE68" s="3"/>
      <c r="AF68" s="3"/>
      <c r="AG68" s="3"/>
      <c r="AH68" s="3"/>
      <c r="AI68" s="3"/>
      <c r="AJ68" s="3"/>
      <c r="AK68" s="3"/>
      <c r="AL68" s="3"/>
      <c r="AM68" s="3"/>
      <c r="AN68" s="3"/>
      <c r="AO68" s="3"/>
      <c r="AP68" s="3"/>
    </row>
    <row r="69" spans="6:42" x14ac:dyDescent="0.35">
      <c r="F69" s="2"/>
      <c r="G69" s="2"/>
      <c r="H69" s="2"/>
      <c r="I69" s="2"/>
      <c r="J69" s="2"/>
      <c r="K69" s="2"/>
      <c r="L69" s="2"/>
      <c r="M69" s="2"/>
      <c r="N69" s="2"/>
      <c r="O69" s="2"/>
      <c r="P69" s="2"/>
      <c r="Q69" s="2"/>
      <c r="R69" s="2"/>
      <c r="S69" s="3"/>
      <c r="T69" s="2"/>
      <c r="U69" s="2"/>
      <c r="V69" s="3"/>
      <c r="W69" s="3"/>
      <c r="X69" s="3"/>
      <c r="Y69" s="3"/>
      <c r="Z69" s="3"/>
      <c r="AA69" s="3"/>
      <c r="AB69" s="3"/>
      <c r="AC69" s="3"/>
      <c r="AD69" s="3"/>
      <c r="AE69" s="3"/>
      <c r="AF69" s="3"/>
      <c r="AG69" s="3"/>
      <c r="AH69" s="3"/>
      <c r="AI69" s="3"/>
      <c r="AJ69" s="3"/>
      <c r="AK69" s="3"/>
      <c r="AL69" s="3"/>
      <c r="AM69" s="3"/>
      <c r="AN69" s="3"/>
      <c r="AO69" s="3"/>
      <c r="AP69" s="3"/>
    </row>
    <row r="70" spans="6:42" x14ac:dyDescent="0.35">
      <c r="F70" s="2"/>
      <c r="G70" s="2"/>
      <c r="H70" s="2"/>
      <c r="I70" s="2"/>
      <c r="J70" s="2"/>
      <c r="K70" s="2"/>
      <c r="L70" s="2"/>
      <c r="M70" s="2"/>
      <c r="N70" s="2"/>
      <c r="O70" s="2"/>
      <c r="P70" s="2"/>
      <c r="Q70" s="2"/>
      <c r="R70" s="2"/>
      <c r="S70" s="3"/>
      <c r="T70" s="2"/>
      <c r="U70" s="2"/>
      <c r="V70" s="3"/>
      <c r="W70" s="3"/>
      <c r="X70" s="3"/>
      <c r="Y70" s="3"/>
      <c r="Z70" s="3"/>
      <c r="AA70" s="3"/>
      <c r="AB70" s="3"/>
      <c r="AC70" s="3"/>
      <c r="AD70" s="3"/>
      <c r="AE70" s="3"/>
      <c r="AF70" s="3"/>
      <c r="AG70" s="3"/>
      <c r="AH70" s="3"/>
      <c r="AI70" s="3"/>
      <c r="AJ70" s="3"/>
      <c r="AK70" s="3"/>
      <c r="AL70" s="3"/>
      <c r="AM70" s="3"/>
      <c r="AN70" s="3"/>
      <c r="AO70" s="3"/>
      <c r="AP70" s="3"/>
    </row>
    <row r="71" spans="6:42" x14ac:dyDescent="0.35">
      <c r="F71" s="2"/>
      <c r="G71" s="2"/>
      <c r="H71" s="2"/>
      <c r="I71" s="2"/>
      <c r="J71" s="2"/>
      <c r="K71" s="2"/>
      <c r="L71" s="2"/>
      <c r="M71" s="2"/>
      <c r="N71" s="2"/>
      <c r="O71" s="2"/>
      <c r="P71" s="2"/>
      <c r="Q71" s="2"/>
      <c r="R71" s="2"/>
      <c r="S71" s="3"/>
      <c r="T71" s="2"/>
      <c r="U71" s="2"/>
      <c r="V71" s="3"/>
      <c r="W71" s="3"/>
      <c r="X71" s="3"/>
      <c r="Y71" s="3"/>
      <c r="Z71" s="3"/>
      <c r="AA71" s="3"/>
      <c r="AB71" s="3"/>
      <c r="AC71" s="3"/>
      <c r="AD71" s="3"/>
      <c r="AE71" s="3"/>
      <c r="AF71" s="3"/>
      <c r="AG71" s="3"/>
      <c r="AH71" s="3"/>
      <c r="AI71" s="3"/>
      <c r="AJ71" s="3"/>
      <c r="AK71" s="3"/>
      <c r="AL71" s="3"/>
      <c r="AM71" s="3"/>
      <c r="AN71" s="3"/>
      <c r="AO71" s="3"/>
      <c r="AP71" s="3"/>
    </row>
    <row r="72" spans="6:42" x14ac:dyDescent="0.35">
      <c r="F72" s="2"/>
      <c r="G72" s="2"/>
      <c r="H72" s="2"/>
      <c r="I72" s="2"/>
      <c r="J72" s="2"/>
      <c r="K72" s="2"/>
      <c r="L72" s="2"/>
      <c r="M72" s="2"/>
      <c r="N72" s="2"/>
      <c r="O72" s="2"/>
      <c r="P72" s="2"/>
      <c r="Q72" s="2"/>
      <c r="R72" s="2"/>
      <c r="S72" s="3"/>
      <c r="T72" s="2"/>
      <c r="U72" s="2"/>
      <c r="V72" s="3"/>
      <c r="W72" s="3"/>
      <c r="X72" s="2"/>
      <c r="Y72" s="3"/>
      <c r="Z72" s="3"/>
      <c r="AA72" s="3"/>
      <c r="AB72" s="3"/>
      <c r="AC72" s="3"/>
      <c r="AD72" s="3"/>
      <c r="AE72" s="3"/>
      <c r="AF72" s="3"/>
      <c r="AG72" s="3"/>
      <c r="AH72" s="3"/>
      <c r="AI72" s="3"/>
      <c r="AJ72" s="3"/>
      <c r="AK72" s="3"/>
      <c r="AL72" s="3"/>
      <c r="AM72" s="3"/>
      <c r="AN72" s="3"/>
      <c r="AO72" s="3"/>
      <c r="AP72" s="3"/>
    </row>
    <row r="73" spans="6:42" x14ac:dyDescent="0.35">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6:42" x14ac:dyDescent="0.35">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6:42" x14ac:dyDescent="0.35">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6:42" x14ac:dyDescent="0.35">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6:42" x14ac:dyDescent="0.35">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6:42" x14ac:dyDescent="0.3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6:42" x14ac:dyDescent="0.3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6:42" x14ac:dyDescent="0.35">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6:42" x14ac:dyDescent="0.35">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6:42" x14ac:dyDescent="0.35">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6:42" x14ac:dyDescent="0.35">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6:42" x14ac:dyDescent="0.35">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6:42"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6:42" x14ac:dyDescent="0.35">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6:42" x14ac:dyDescent="0.3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6:42"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6:42"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6:42"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6:42"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6:42"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6:42"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6:42"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6:42"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6:42"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42"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6:42"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42"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87"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87"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87" x14ac:dyDescent="0.35">
      <c r="F147" s="2"/>
      <c r="G147" s="2"/>
      <c r="H147" s="2"/>
      <c r="I147" s="2"/>
      <c r="J147" s="2"/>
      <c r="K147" s="2"/>
      <c r="L147" s="2"/>
      <c r="M147" s="2"/>
      <c r="N147" s="2"/>
      <c r="O147" s="2"/>
      <c r="P147" s="2"/>
      <c r="Q147" s="2"/>
      <c r="R147" s="2"/>
      <c r="S147" s="3"/>
      <c r="T147" s="2"/>
      <c r="U147" s="2"/>
      <c r="V147" s="3"/>
      <c r="W147" s="3"/>
      <c r="X147" s="3"/>
      <c r="Y147" s="3"/>
      <c r="Z147" s="3"/>
      <c r="AA147" s="3"/>
      <c r="AB147" s="3"/>
      <c r="AC147" s="3"/>
      <c r="AD147" s="3"/>
      <c r="AE147" s="3"/>
      <c r="AF147" s="3"/>
      <c r="AG147" s="3"/>
      <c r="AH147" s="3"/>
      <c r="AI147" s="3"/>
      <c r="AJ147" s="3"/>
      <c r="AK147" s="3"/>
      <c r="AL147" s="3"/>
      <c r="AM147" s="3"/>
      <c r="AN147" s="3"/>
      <c r="AO147" s="3"/>
      <c r="AP147" s="3"/>
    </row>
    <row r="148" spans="6:87" x14ac:dyDescent="0.35">
      <c r="F148" s="2"/>
      <c r="G148" s="2"/>
      <c r="H148" s="2"/>
      <c r="I148" s="2"/>
      <c r="J148" s="2"/>
      <c r="K148" s="2"/>
      <c r="L148" s="2"/>
      <c r="M148" s="2"/>
      <c r="N148" s="2"/>
      <c r="O148" s="2"/>
      <c r="P148" s="2"/>
      <c r="Q148" s="2"/>
      <c r="R148" s="2"/>
      <c r="S148" s="3"/>
      <c r="T148" s="2"/>
      <c r="U148" s="2"/>
      <c r="V148" s="3"/>
      <c r="W148" s="3"/>
      <c r="X148" s="3"/>
      <c r="Y148" s="3"/>
      <c r="Z148" s="3"/>
      <c r="AA148" s="3"/>
      <c r="AB148" s="3"/>
      <c r="AC148" s="3"/>
      <c r="AD148" s="3"/>
      <c r="AE148" s="3"/>
      <c r="AF148" s="3"/>
      <c r="AG148" s="3"/>
      <c r="AH148" s="3"/>
      <c r="AI148" s="3"/>
      <c r="AJ148" s="3"/>
      <c r="AK148" s="3"/>
      <c r="AL148" s="3"/>
      <c r="AM148" s="3"/>
      <c r="AN148" s="3"/>
      <c r="AO148" s="3"/>
      <c r="AP148" s="3"/>
    </row>
    <row r="149" spans="6:87" x14ac:dyDescent="0.35">
      <c r="F149" s="2"/>
      <c r="G149" s="2"/>
      <c r="H149" s="2"/>
      <c r="I149" s="2"/>
      <c r="J149" s="2"/>
      <c r="K149" s="2"/>
      <c r="L149" s="2"/>
      <c r="M149" s="2"/>
      <c r="N149" s="2"/>
      <c r="O149" s="2"/>
      <c r="P149" s="2"/>
      <c r="Q149" s="2"/>
      <c r="R149" s="2"/>
      <c r="S149" s="3"/>
      <c r="T149" s="2"/>
      <c r="U149" s="2"/>
      <c r="V149" s="3"/>
      <c r="W149" s="3"/>
      <c r="X149" s="3"/>
      <c r="Y149" s="3"/>
      <c r="Z149" s="3"/>
      <c r="AA149" s="3"/>
      <c r="AB149" s="3"/>
      <c r="AC149" s="3"/>
      <c r="AD149" s="3"/>
      <c r="AE149" s="3"/>
      <c r="AF149" s="3"/>
      <c r="AG149" s="3"/>
      <c r="AH149" s="3"/>
      <c r="AI149" s="3"/>
      <c r="AJ149" s="3"/>
      <c r="AK149" s="3"/>
      <c r="AL149" s="3"/>
      <c r="AM149" s="3"/>
      <c r="AN149" s="3"/>
      <c r="AO149" s="3"/>
      <c r="AP149" s="3"/>
    </row>
    <row r="150" spans="6:87"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87"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87"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87" x14ac:dyDescent="0.35">
      <c r="F153" s="2"/>
      <c r="G153" s="2"/>
      <c r="H153" s="2"/>
      <c r="I153" s="2"/>
      <c r="J153" s="2"/>
      <c r="K153" s="2"/>
      <c r="L153" s="2"/>
      <c r="M153" s="2"/>
      <c r="N153" s="5"/>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87" x14ac:dyDescent="0.35">
      <c r="F154" s="2"/>
      <c r="G154" s="2"/>
      <c r="H154" s="2"/>
      <c r="I154" s="2"/>
      <c r="J154" s="2"/>
      <c r="K154" s="2"/>
      <c r="L154" s="2"/>
      <c r="M154" s="2"/>
      <c r="N154" s="5"/>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87"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87"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CI156" t="s">
        <v>140</v>
      </c>
    </row>
    <row r="157" spans="6:87"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87"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87"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87"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row>
    <row r="198" spans="6:42" x14ac:dyDescent="0.35">
      <c r="F198" s="4"/>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6:42" x14ac:dyDescent="0.35">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6:42" x14ac:dyDescent="0.35">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6:42" x14ac:dyDescent="0.35">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6:42" x14ac:dyDescent="0.35">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6:42" x14ac:dyDescent="0.35">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6:42" x14ac:dyDescent="0.35">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6:42" x14ac:dyDescent="0.35">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6:42" x14ac:dyDescent="0.35">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6:42" x14ac:dyDescent="0.35">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6:42" x14ac:dyDescent="0.35">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6:42" x14ac:dyDescent="0.35">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6:42" x14ac:dyDescent="0.35">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6:42" x14ac:dyDescent="0.35">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6:42" x14ac:dyDescent="0.35">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6:42" x14ac:dyDescent="0.35">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6:42" x14ac:dyDescent="0.35">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6:42" x14ac:dyDescent="0.35">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6:42" x14ac:dyDescent="0.35">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6:42" x14ac:dyDescent="0.35">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6:42" x14ac:dyDescent="0.35">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6:42" x14ac:dyDescent="0.35">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6:42" x14ac:dyDescent="0.35">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6:42" x14ac:dyDescent="0.35">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6:42" x14ac:dyDescent="0.35">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6:42" x14ac:dyDescent="0.35">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6:42" x14ac:dyDescent="0.35">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6:42" x14ac:dyDescent="0.35">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6:42" x14ac:dyDescent="0.35">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6:42" x14ac:dyDescent="0.35">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6:42" x14ac:dyDescent="0.35">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6:42" x14ac:dyDescent="0.35">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6:42" x14ac:dyDescent="0.35">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6:42" x14ac:dyDescent="0.35">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6:42" x14ac:dyDescent="0.35">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6:42" x14ac:dyDescent="0.35">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6:42" x14ac:dyDescent="0.35">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6:42" x14ac:dyDescent="0.35">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6:42" x14ac:dyDescent="0.35">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6:42" x14ac:dyDescent="0.35">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6:42" x14ac:dyDescent="0.35">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6:42" x14ac:dyDescent="0.35">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6:42" x14ac:dyDescent="0.35">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6:42" x14ac:dyDescent="0.35">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6:42" x14ac:dyDescent="0.35">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6:42" x14ac:dyDescent="0.35">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6:42" x14ac:dyDescent="0.35">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6:42" x14ac:dyDescent="0.35">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6:42" x14ac:dyDescent="0.35">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6:42" x14ac:dyDescent="0.35">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6:42" x14ac:dyDescent="0.35">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6:42" x14ac:dyDescent="0.35">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row>
    <row r="273" spans="6:42" x14ac:dyDescent="0.35">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row>
    <row r="274" spans="6:42" x14ac:dyDescent="0.35">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6:42" x14ac:dyDescent="0.35">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6:42" x14ac:dyDescent="0.35">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6:42" x14ac:dyDescent="0.35">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6:42" x14ac:dyDescent="0.35">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row>
    <row r="279" spans="6:42" x14ac:dyDescent="0.35">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row>
    <row r="280" spans="6:42" x14ac:dyDescent="0.35">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6:42" x14ac:dyDescent="0.35">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row>
    <row r="282" spans="6:42" x14ac:dyDescent="0.35">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row>
    <row r="283" spans="6:42" x14ac:dyDescent="0.35">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row>
    <row r="284" spans="6:42" x14ac:dyDescent="0.35">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row>
    <row r="285" spans="6:42" x14ac:dyDescent="0.35">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row>
    <row r="286" spans="6:42" x14ac:dyDescent="0.35">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row>
    <row r="287" spans="6:42" x14ac:dyDescent="0.35">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6:42" x14ac:dyDescent="0.35">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6:42" x14ac:dyDescent="0.35">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6:42" x14ac:dyDescent="0.35">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row>
    <row r="291" spans="6:42" x14ac:dyDescent="0.35">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row>
    <row r="292" spans="6:42" x14ac:dyDescent="0.35">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row>
    <row r="293" spans="6:42" x14ac:dyDescent="0.35">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row>
    <row r="294" spans="6:42" x14ac:dyDescent="0.35">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row>
    <row r="295" spans="6:42" x14ac:dyDescent="0.35">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6:42" x14ac:dyDescent="0.35">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row>
    <row r="297" spans="6:42" x14ac:dyDescent="0.35">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row>
    <row r="298" spans="6:42" x14ac:dyDescent="0.35">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row>
    <row r="299" spans="6:42" x14ac:dyDescent="0.35">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row>
    <row r="300" spans="6:42" x14ac:dyDescent="0.35">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row>
    <row r="301" spans="6:42" x14ac:dyDescent="0.35">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row>
    <row r="316" spans="87:87" x14ac:dyDescent="0.35">
      <c r="CI316" t="s">
        <v>141</v>
      </c>
    </row>
    <row r="321" ht="5.25" customHeight="1" x14ac:dyDescent="0.35"/>
  </sheetData>
  <sortState xmlns:xlrd2="http://schemas.microsoft.com/office/spreadsheetml/2017/richdata2" ref="B8:CI16">
    <sortCondition descending="1" ref="BI8:BI16"/>
    <sortCondition descending="1" ref="BB8:BB16"/>
    <sortCondition ref="BA8:BA16" customList="Transfer Stop,Equity Area,Key Destination,School Zone,Commuter"/>
  </sortState>
  <mergeCells count="22">
    <mergeCell ref="CF6:CF7"/>
    <mergeCell ref="BY6:BY7"/>
    <mergeCell ref="CA6:CA7"/>
    <mergeCell ref="CB6:CB7"/>
    <mergeCell ref="CD6:CD7"/>
    <mergeCell ref="CE6:CE7"/>
    <mergeCell ref="CD5:CF5"/>
    <mergeCell ref="AQ6:AX6"/>
    <mergeCell ref="BV5:BY5"/>
    <mergeCell ref="CA5:CB5"/>
    <mergeCell ref="BF6:BH6"/>
    <mergeCell ref="BR6:BS6"/>
    <mergeCell ref="BE5:BT5"/>
    <mergeCell ref="BM6:BN6"/>
    <mergeCell ref="BP6:BQ6"/>
    <mergeCell ref="BU6:BU7"/>
    <mergeCell ref="BI6:BI7"/>
    <mergeCell ref="BO6:BO7"/>
    <mergeCell ref="BT6:BT7"/>
    <mergeCell ref="BV6:BV7"/>
    <mergeCell ref="BW6:BW7"/>
    <mergeCell ref="BX6:BX7"/>
  </mergeCells>
  <phoneticPr fontId="8" type="noConversion"/>
  <pageMargins left="0.7" right="0.7" top="0.75" bottom="0.75" header="0.3" footer="0.3"/>
  <pageSetup scale="53"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6EB0-6577-4772-8F7E-1B50CFA96BFD}">
  <sheetPr>
    <pageSetUpPr fitToPage="1"/>
  </sheetPr>
  <dimension ref="B2:CH316"/>
  <sheetViews>
    <sheetView topLeftCell="D1" zoomScale="80" zoomScaleNormal="80" zoomScaleSheetLayoutView="40" zoomScalePageLayoutView="25" workbookViewId="0">
      <pane ySplit="7" topLeftCell="A8" activePane="bottomLeft" state="frozen"/>
      <selection activeCell="CL1" sqref="CL1:CL1048576"/>
      <selection pane="bottomLeft" activeCell="CD8" sqref="CD8:CF39"/>
    </sheetView>
  </sheetViews>
  <sheetFormatPr defaultRowHeight="14.5" x14ac:dyDescent="0.35"/>
  <cols>
    <col min="2" max="2" width="1.26953125" customWidth="1"/>
    <col min="3" max="3" width="9" hidden="1" customWidth="1"/>
    <col min="5" max="5" width="53.81640625" hidden="1" customWidth="1"/>
    <col min="6" max="6" width="39" customWidth="1"/>
    <col min="7" max="34" width="9" hidden="1" customWidth="1"/>
    <col min="35" max="35" width="18" hidden="1" customWidth="1"/>
    <col min="36" max="36" width="17" hidden="1" customWidth="1"/>
    <col min="37" max="37" width="137.26953125" hidden="1" customWidth="1"/>
    <col min="38" max="40" width="15.81640625" hidden="1" customWidth="1"/>
    <col min="41" max="41" width="1.26953125" hidden="1" customWidth="1"/>
    <col min="42" max="42" width="1.26953125" customWidth="1"/>
    <col min="43" max="50" width="3.81640625" customWidth="1"/>
    <col min="51" max="51" width="1.26953125" customWidth="1"/>
    <col min="52" max="52" width="19.81640625" customWidth="1"/>
    <col min="53" max="53" width="16.1796875" customWidth="1"/>
    <col min="54" max="54" width="16.1796875" hidden="1" customWidth="1"/>
    <col min="55" max="55" width="16.1796875" customWidth="1"/>
    <col min="56" max="56" width="1.26953125" customWidth="1"/>
    <col min="57" max="57" width="9" customWidth="1"/>
    <col min="58" max="60" width="4.54296875" customWidth="1"/>
    <col min="61" max="61" width="9.81640625" customWidth="1"/>
    <col min="62" max="62" width="6.26953125" hidden="1" customWidth="1"/>
    <col min="63" max="64" width="7.26953125" hidden="1" customWidth="1"/>
    <col min="65" max="66" width="4.7265625" customWidth="1"/>
    <col min="67" max="67" width="10" customWidth="1"/>
    <col min="68" max="70" width="9.1796875" customWidth="1"/>
    <col min="71" max="71" width="1.26953125" customWidth="1"/>
    <col min="72" max="73" width="4.54296875" customWidth="1"/>
    <col min="74" max="74" width="9.1796875" customWidth="1"/>
    <col min="75" max="75" width="11.1796875" customWidth="1"/>
    <col min="76" max="76" width="11" hidden="1" customWidth="1"/>
    <col min="77" max="77" width="27" hidden="1" customWidth="1"/>
    <col min="78" max="78" width="1.26953125" customWidth="1"/>
    <col min="79" max="79" width="15.81640625" customWidth="1"/>
    <col min="80" max="80" width="12.54296875" customWidth="1"/>
    <col min="81" max="81" width="1.26953125" customWidth="1"/>
    <col min="82" max="82" width="11.1796875" customWidth="1"/>
    <col min="83" max="84" width="12.54296875" customWidth="1"/>
    <col min="85" max="85" width="0" hidden="1" customWidth="1"/>
    <col min="86" max="86" width="1.26953125" customWidth="1"/>
  </cols>
  <sheetData>
    <row r="2" spans="2:86"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c r="BB2" t="s">
        <v>21</v>
      </c>
    </row>
    <row r="3" spans="2:86" ht="9" customHeight="1" x14ac:dyDescent="0.3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9"/>
    </row>
    <row r="4" spans="2:86" ht="22.5" x14ac:dyDescent="0.45">
      <c r="B4" s="10"/>
      <c r="C4" s="76"/>
      <c r="D4" s="98" t="s">
        <v>142</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11"/>
    </row>
    <row r="5" spans="2:86" ht="35.25" customHeight="1" x14ac:dyDescent="0.35">
      <c r="B5" s="10"/>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217" t="s">
        <v>23</v>
      </c>
      <c r="BF5" s="218"/>
      <c r="BG5" s="218"/>
      <c r="BH5" s="218"/>
      <c r="BI5" s="218"/>
      <c r="BJ5" s="218"/>
      <c r="BK5" s="218"/>
      <c r="BL5" s="218"/>
      <c r="BM5" s="218"/>
      <c r="BN5" s="218"/>
      <c r="BO5" s="218"/>
      <c r="BP5" s="218"/>
      <c r="BQ5" s="218"/>
      <c r="BR5" s="219"/>
      <c r="BS5" s="132"/>
      <c r="BT5" s="214" t="s">
        <v>24</v>
      </c>
      <c r="BU5" s="215"/>
      <c r="BV5" s="215"/>
      <c r="BW5" s="215"/>
      <c r="BX5" s="215"/>
      <c r="BY5" s="216"/>
      <c r="BZ5" s="38"/>
      <c r="CA5" s="214" t="s">
        <v>25</v>
      </c>
      <c r="CB5" s="216"/>
      <c r="CC5" s="65"/>
      <c r="CD5" s="214" t="s">
        <v>26</v>
      </c>
      <c r="CE5" s="215"/>
      <c r="CF5" s="230"/>
      <c r="CG5" s="88"/>
      <c r="CH5" s="11"/>
    </row>
    <row r="6" spans="2:86" ht="37.5" customHeight="1" x14ac:dyDescent="0.35">
      <c r="B6" s="10"/>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229" t="s">
        <v>27</v>
      </c>
      <c r="AR6" s="229"/>
      <c r="AS6" s="229"/>
      <c r="AT6" s="229"/>
      <c r="AU6" s="229"/>
      <c r="AV6" s="229"/>
      <c r="AW6" s="229"/>
      <c r="AX6" s="229"/>
      <c r="AY6" s="87"/>
      <c r="AZ6" s="76"/>
      <c r="BA6" s="76"/>
      <c r="BB6" s="76"/>
      <c r="BC6" s="87"/>
      <c r="BD6" s="87"/>
      <c r="BE6" s="24" t="s">
        <v>28</v>
      </c>
      <c r="BF6" s="217" t="s">
        <v>29</v>
      </c>
      <c r="BG6" s="218"/>
      <c r="BH6" s="219"/>
      <c r="BI6" s="224" t="s">
        <v>30</v>
      </c>
      <c r="BJ6" s="16" t="s">
        <v>31</v>
      </c>
      <c r="BK6" s="16"/>
      <c r="BL6" s="16"/>
      <c r="BM6" s="217" t="s">
        <v>32</v>
      </c>
      <c r="BN6" s="219"/>
      <c r="BO6" s="224" t="s">
        <v>12</v>
      </c>
      <c r="BP6" s="214" t="s">
        <v>34</v>
      </c>
      <c r="BQ6" s="216"/>
      <c r="BR6" s="226" t="s">
        <v>35</v>
      </c>
      <c r="BS6" s="18"/>
      <c r="BT6" s="214" t="s">
        <v>33</v>
      </c>
      <c r="BU6" s="216"/>
      <c r="BV6" s="224" t="s">
        <v>36</v>
      </c>
      <c r="BW6" s="224" t="s">
        <v>37</v>
      </c>
      <c r="BX6" s="19" t="s">
        <v>38</v>
      </c>
      <c r="BY6" s="19" t="s">
        <v>39</v>
      </c>
      <c r="BZ6" s="65"/>
      <c r="CA6" s="224" t="s">
        <v>6</v>
      </c>
      <c r="CB6" s="224" t="s">
        <v>9</v>
      </c>
      <c r="CC6" s="76"/>
      <c r="CD6" s="224" t="s">
        <v>40</v>
      </c>
      <c r="CE6" s="226" t="s">
        <v>41</v>
      </c>
      <c r="CF6" s="224" t="s">
        <v>42</v>
      </c>
      <c r="CG6" s="65" t="s">
        <v>43</v>
      </c>
      <c r="CH6" s="11"/>
    </row>
    <row r="7" spans="2:86" ht="93.4" customHeight="1" thickBot="1" x14ac:dyDescent="0.4">
      <c r="B7" s="10"/>
      <c r="C7" s="79" t="s">
        <v>44</v>
      </c>
      <c r="D7" s="66" t="s">
        <v>45</v>
      </c>
      <c r="E7" s="67" t="s">
        <v>46</v>
      </c>
      <c r="F7" s="68" t="s">
        <v>47</v>
      </c>
      <c r="G7" s="93" t="s">
        <v>48</v>
      </c>
      <c r="H7" s="93" t="s">
        <v>49</v>
      </c>
      <c r="I7" s="93" t="s">
        <v>50</v>
      </c>
      <c r="J7" s="93" t="s">
        <v>51</v>
      </c>
      <c r="K7" s="93" t="s">
        <v>52</v>
      </c>
      <c r="L7" s="93" t="s">
        <v>53</v>
      </c>
      <c r="M7" s="93" t="s">
        <v>54</v>
      </c>
      <c r="N7" s="93" t="s">
        <v>55</v>
      </c>
      <c r="O7" s="93" t="s">
        <v>56</v>
      </c>
      <c r="P7" s="93" t="s">
        <v>57</v>
      </c>
      <c r="Q7" s="93" t="s">
        <v>58</v>
      </c>
      <c r="R7" s="93" t="s">
        <v>59</v>
      </c>
      <c r="S7" s="93" t="s">
        <v>60</v>
      </c>
      <c r="T7" s="93" t="s">
        <v>61</v>
      </c>
      <c r="U7" s="93" t="s">
        <v>62</v>
      </c>
      <c r="V7" s="93" t="s">
        <v>63</v>
      </c>
      <c r="W7" s="93" t="s">
        <v>64</v>
      </c>
      <c r="X7" s="93" t="s">
        <v>65</v>
      </c>
      <c r="Y7" s="93" t="s">
        <v>35</v>
      </c>
      <c r="Z7" s="93" t="s">
        <v>66</v>
      </c>
      <c r="AA7" s="93" t="s">
        <v>67</v>
      </c>
      <c r="AB7" s="93" t="s">
        <v>68</v>
      </c>
      <c r="AC7" s="93" t="s">
        <v>69</v>
      </c>
      <c r="AD7" s="93" t="s">
        <v>70</v>
      </c>
      <c r="AE7" s="93" t="s">
        <v>71</v>
      </c>
      <c r="AF7" s="93" t="s">
        <v>72</v>
      </c>
      <c r="AG7" s="93" t="s">
        <v>73</v>
      </c>
      <c r="AH7" s="93" t="s">
        <v>74</v>
      </c>
      <c r="AI7" s="93" t="s">
        <v>75</v>
      </c>
      <c r="AJ7" s="93" t="s">
        <v>76</v>
      </c>
      <c r="AK7" s="93" t="s">
        <v>77</v>
      </c>
      <c r="AL7" s="199" t="s">
        <v>78</v>
      </c>
      <c r="AM7" s="199" t="s">
        <v>79</v>
      </c>
      <c r="AN7" s="199" t="s">
        <v>80</v>
      </c>
      <c r="AO7" s="199" t="s">
        <v>81</v>
      </c>
      <c r="AP7" s="199"/>
      <c r="AQ7" s="33">
        <v>10</v>
      </c>
      <c r="AR7" s="33">
        <v>20</v>
      </c>
      <c r="AS7" s="33">
        <v>30</v>
      </c>
      <c r="AT7" s="33">
        <v>40</v>
      </c>
      <c r="AU7" s="33">
        <v>50</v>
      </c>
      <c r="AV7" s="33">
        <v>60</v>
      </c>
      <c r="AW7" s="33">
        <v>70</v>
      </c>
      <c r="AX7" s="33">
        <v>80</v>
      </c>
      <c r="AY7" s="15"/>
      <c r="AZ7" s="69" t="s">
        <v>78</v>
      </c>
      <c r="BA7" s="68" t="s">
        <v>82</v>
      </c>
      <c r="BB7" s="68" t="s">
        <v>83</v>
      </c>
      <c r="BC7" s="68" t="s">
        <v>84</v>
      </c>
      <c r="BD7" s="87"/>
      <c r="BE7" s="34" t="s">
        <v>85</v>
      </c>
      <c r="BF7" s="34" t="s">
        <v>85</v>
      </c>
      <c r="BG7" s="34" t="s">
        <v>86</v>
      </c>
      <c r="BH7" s="34" t="s">
        <v>87</v>
      </c>
      <c r="BI7" s="225"/>
      <c r="BJ7" s="40" t="s">
        <v>88</v>
      </c>
      <c r="BK7" s="40" t="s">
        <v>89</v>
      </c>
      <c r="BL7" s="40" t="s">
        <v>90</v>
      </c>
      <c r="BM7" s="34" t="s">
        <v>85</v>
      </c>
      <c r="BN7" s="34" t="s">
        <v>86</v>
      </c>
      <c r="BO7" s="225"/>
      <c r="BP7" s="34" t="s">
        <v>85</v>
      </c>
      <c r="BQ7" s="34" t="s">
        <v>86</v>
      </c>
      <c r="BR7" s="227"/>
      <c r="BS7" s="39"/>
      <c r="BT7" s="39" t="s">
        <v>85</v>
      </c>
      <c r="BU7" s="34" t="s">
        <v>91</v>
      </c>
      <c r="BV7" s="225"/>
      <c r="BW7" s="225"/>
      <c r="BX7" s="20"/>
      <c r="BY7" s="21"/>
      <c r="BZ7" s="65"/>
      <c r="CA7" s="225"/>
      <c r="CB7" s="225"/>
      <c r="CC7" s="76"/>
      <c r="CD7" s="225"/>
      <c r="CE7" s="227"/>
      <c r="CF7" s="225"/>
      <c r="CG7" s="14"/>
      <c r="CH7" s="11"/>
    </row>
    <row r="8" spans="2:86" x14ac:dyDescent="0.35">
      <c r="B8" s="25"/>
      <c r="C8" s="80">
        <v>24</v>
      </c>
      <c r="D8" s="124">
        <v>2010</v>
      </c>
      <c r="E8" s="125" t="s">
        <v>92</v>
      </c>
      <c r="F8" s="162" t="s">
        <v>143</v>
      </c>
      <c r="G8" s="129">
        <v>3</v>
      </c>
      <c r="H8" s="129">
        <v>1166</v>
      </c>
      <c r="I8" s="129">
        <v>3161</v>
      </c>
      <c r="J8" s="129">
        <v>2</v>
      </c>
      <c r="K8" s="129">
        <f>J8</f>
        <v>2</v>
      </c>
      <c r="L8" s="200">
        <v>38.785336950000001</v>
      </c>
      <c r="M8" s="200">
        <v>-121.248432491</v>
      </c>
      <c r="N8" s="129" t="s">
        <v>132</v>
      </c>
      <c r="O8" s="129" t="s">
        <v>129</v>
      </c>
      <c r="P8" s="129" t="s">
        <v>94</v>
      </c>
      <c r="Q8" s="129" t="s">
        <v>94</v>
      </c>
      <c r="R8" s="129" t="s">
        <v>95</v>
      </c>
      <c r="S8" s="129" t="s">
        <v>96</v>
      </c>
      <c r="T8" s="129" t="s">
        <v>97</v>
      </c>
      <c r="U8" s="129" t="s">
        <v>98</v>
      </c>
      <c r="V8" s="129" t="s">
        <v>122</v>
      </c>
      <c r="W8" s="129" t="s">
        <v>100</v>
      </c>
      <c r="X8" s="129" t="s">
        <v>122</v>
      </c>
      <c r="Y8" s="129" t="s">
        <v>100</v>
      </c>
      <c r="Z8" s="129" t="s">
        <v>100</v>
      </c>
      <c r="AA8" s="129" t="s">
        <v>99</v>
      </c>
      <c r="AB8" s="81" t="str">
        <f>INDEX( '[1]Full Existing Stops'!$AS:$AS, MATCH(D8,'[1]Full Existing Stops'!$D:$D, 0))</f>
        <v>Y</v>
      </c>
      <c r="AC8" s="129" t="str">
        <f>INDEX( '[1]Full Existing Stops'!$AW:$AW, MATCH(D8,'[1]Full Existing Stops'!$D:$D, 0))</f>
        <v>4.5 x cont</v>
      </c>
      <c r="AD8" s="81">
        <v>4.5</v>
      </c>
      <c r="AE8" s="129" t="str">
        <f>INDEX( '[1]Full Existing Stops'!$AZ:$AZ, MATCH(D8,'[1]Full Existing Stops'!$D:$D, 0))</f>
        <v>Y</v>
      </c>
      <c r="AF8" s="129" t="s">
        <v>96</v>
      </c>
      <c r="AG8" s="129" t="s">
        <v>100</v>
      </c>
      <c r="AH8" s="81" t="str">
        <f>INDEX( '[1]Full Existing Stops'!$BH:$BH, MATCH(D8,'[1]Full Existing Stops'!$D:$D, 0))</f>
        <v>Y</v>
      </c>
      <c r="AI8" s="81">
        <f>INDEX( '[1]Full Existing Stops'!$BJ:$BJ, MATCH(D8,'[1]Full Existing Stops'!$D:$D, 0))</f>
        <v>2</v>
      </c>
      <c r="AJ8" s="81" t="str">
        <f>INDEX( '[1]Full Existing Stops'!$BF:$BF, MATCH(D8,'[1]Full Existing Stops'!$D:$D, 0))</f>
        <v>Dentist / NA</v>
      </c>
      <c r="AK8" s="81" t="str">
        <f>INDEX( '[1]Full Existing Stops'!$BO:$BO, MATCH(D8,'[1]Full Existing Stops'!$D:$D, 0))</f>
        <v>ADA Concerns</v>
      </c>
      <c r="AL8" s="81" t="s">
        <v>101</v>
      </c>
      <c r="AM8" s="81" t="str">
        <f>INDEX( '[1]Full Existing Stops'!$W:$W, MATCH(D8,'[1]Full Existing Stops'!$D:$D, 0))</f>
        <v>X</v>
      </c>
      <c r="AN8" s="81" t="str">
        <f>INDEX( '[1]Full Existing Stops'!$AG:$AG, MATCH(D8,'[1]Full Existing Stops'!$D:$D, 0))</f>
        <v>Y</v>
      </c>
      <c r="AO8" s="81" t="str">
        <f>INDEX( '[1]Full Existing Stops'!$AH:$AH, MATCH(D8,'[1]Full Existing Stops'!$D:$D, 0))</f>
        <v>Tree</v>
      </c>
      <c r="AP8" s="81"/>
      <c r="AQ8" s="82" t="str">
        <f t="shared" ref="AQ8:AX17" si="0">IF(ISNUMBER(SEARCH(AQ$7,$N8)), "X", "")</f>
        <v/>
      </c>
      <c r="AR8" s="82" t="str">
        <f t="shared" si="0"/>
        <v>X</v>
      </c>
      <c r="AS8" s="82" t="str">
        <f t="shared" si="0"/>
        <v/>
      </c>
      <c r="AT8" s="82" t="str">
        <f t="shared" si="0"/>
        <v/>
      </c>
      <c r="AU8" s="82" t="str">
        <f t="shared" si="0"/>
        <v/>
      </c>
      <c r="AV8" s="82" t="str">
        <f t="shared" si="0"/>
        <v/>
      </c>
      <c r="AW8" s="82" t="str">
        <f t="shared" si="0"/>
        <v/>
      </c>
      <c r="AX8" s="82" t="str">
        <f t="shared" si="0"/>
        <v/>
      </c>
      <c r="AY8" s="82"/>
      <c r="AZ8" s="82" t="s">
        <v>101</v>
      </c>
      <c r="BA8" s="82"/>
      <c r="BB8">
        <f t="shared" ref="BB8:BB39" si="1">IF(ISNUMBER(BC8),BC8,-1)</f>
        <v>3</v>
      </c>
      <c r="BC8" s="204">
        <f t="shared" ref="BC8:BC22" si="2">G8</f>
        <v>3</v>
      </c>
      <c r="BD8" s="82"/>
      <c r="BE8" s="82" t="str">
        <f t="shared" ref="BE8:BE39" si="3">IF(OR(ISNUMBER(SEARCH("N", S8)), ISNUMBER(SEARCH("-", S8))), "X", "")</f>
        <v/>
      </c>
      <c r="BF8" s="82" t="str">
        <f>IF(OR(ISNUMBER(SEARCH("N", O8)), ISNUMBER(SEARCH("-", O8))), "X", "")</f>
        <v/>
      </c>
      <c r="BG8" s="82" t="str">
        <f>IF(AND(BF8&lt;&gt;"X", OR(ISNUMBER(SEARCH("D", O8)), ISNUMBER(SEARCH("F", O8)))), "X", "")</f>
        <v/>
      </c>
      <c r="BH8" s="82" t="str">
        <f t="shared" ref="BH8:BH39" si="4">IF(P8="Y", "X", "")</f>
        <v/>
      </c>
      <c r="BI8" s="82" t="s">
        <v>104</v>
      </c>
      <c r="BJ8" s="82" t="str">
        <f t="shared" ref="BJ8:BJ39" si="5">IF(AD8 &lt; 8, "X", "")</f>
        <v>X</v>
      </c>
      <c r="BK8" s="82">
        <f t="shared" ref="BK8:BK39" si="6">IF(AD8 &lt; 8, 8 - AD8, "")</f>
        <v>3.5</v>
      </c>
      <c r="BL8" s="82" t="str">
        <f t="shared" ref="BL8:BL39" si="7">IF(AE8="N", "X", "")</f>
        <v/>
      </c>
      <c r="BM8" s="82" t="str">
        <f t="shared" ref="BM8:BM39" si="8">IF(OR(ISNUMBER(SEARCH("N", U8)), ISNUMBER(SEARCH("-", U8))), "X", "")</f>
        <v>X</v>
      </c>
      <c r="BN8" s="82" t="str">
        <f t="shared" ref="BN8:BN39" si="9">IF(AND(BM8&lt;&gt;"X", OR(ISNUMBER(SEARCH("D", V8)), ISNUMBER(SEARCH("F", V8)))), "X", "")</f>
        <v/>
      </c>
      <c r="BO8" s="82" t="str">
        <f t="shared" ref="BO8:BO39" si="10">IF(OR(ISNUMBER(SEARCH("N", AF8)), ISNUMBER(SEARCH("-", AF8))), "X", "")</f>
        <v/>
      </c>
      <c r="BP8" s="82" t="str">
        <f t="shared" ref="BP8:BP39" si="11">IF(OR(ISNUMBER(SEARCH("bad", AM8)),
       ISNUMBER(SEARCH("replace", AM8)),
       ISNUMBER(SEARCH("Map", AM8))),
    "",
IF(OR(ISNUMBER(SEARCH("N", AM8)),
       ISNUMBER(SEARCH("-", AM8)),
       ISNUMBER(SEARCH("X", AM8))),
    "X",
    ""))</f>
        <v>X</v>
      </c>
      <c r="BQ8" s="82" t="str">
        <f t="shared" ref="BQ8:BQ39" si="12">IF(AND(BP8&lt;&gt;"X",
        OR(ISNUMBER(SEARCH("D", AM8)),
           ISNUMBER(SEARCH("F", AM8)),
           ISNUMBER(SEARCH("bad", AM8)),
           ISNUMBER(SEARCH("replace", AM8)))),
   "X",
   "")</f>
        <v/>
      </c>
      <c r="BR8" s="82" t="str">
        <f t="shared" ref="BR8:BR39" si="13">IF(OR(ISNUMBER(SEARCH("N", Y8)), ISNUMBER(SEARCH("-", Y8))), "X", "")</f>
        <v>X</v>
      </c>
      <c r="BS8" s="82"/>
      <c r="BT8" s="82" t="str">
        <f t="shared" ref="BT8:BT39" si="14">IF(OR(ISNUMBER(SEARCH("N", W8)), ISNUMBER(SEARCH("-", W8))), "X", "")</f>
        <v>X</v>
      </c>
      <c r="BU8" s="82" t="str">
        <f t="shared" ref="BU8:BU39" si="15">IF(AND(BT8&lt;&gt;"X", OR(ISNUMBER(SEARCH("D", X8)), ISNUMBER(SEARCH("F", X8)))), "X", "")</f>
        <v/>
      </c>
      <c r="BV8" s="82" t="str">
        <f t="shared" ref="BV8:BV39" si="16">IF(OR(ISNUMBER(SEARCH("N", AG8)), ISNUMBER(SEARCH("-", AG8))), "X", "")</f>
        <v>X</v>
      </c>
      <c r="BW8" s="82" t="s">
        <v>104</v>
      </c>
      <c r="BX8" s="82"/>
      <c r="BY8" s="82"/>
      <c r="BZ8" s="82"/>
      <c r="CA8" s="82" t="str">
        <f t="shared" ref="CA8:CA39" si="17">IF(OR(ISNUMBER(SEARCH("N", AN8)), ISNUMBER(SEARCH("-", AN8))), "X", "")</f>
        <v/>
      </c>
      <c r="CB8" s="82" t="s">
        <v>104</v>
      </c>
      <c r="CC8" s="82"/>
      <c r="CD8" s="82" t="str">
        <f t="shared" ref="CD8:CD39" si="18">IF(OR(ISNUMBER(SEARCH("N", AI8)), ISNUMBER(SEARCH("-", AI8))), "X", "")</f>
        <v/>
      </c>
      <c r="CE8" s="82" t="str">
        <f t="shared" ref="CE8:CE39" si="19">IF(OR(ISNUMBER(SEARCH("N", AH8)), ISNUMBER(SEARCH("-", AH8))), "X", "")</f>
        <v/>
      </c>
      <c r="CF8" s="82"/>
      <c r="CG8" s="82"/>
      <c r="CH8" s="42"/>
    </row>
    <row r="9" spans="2:86" x14ac:dyDescent="0.35">
      <c r="B9" s="27"/>
      <c r="C9" s="84">
        <v>29</v>
      </c>
      <c r="D9" s="130">
        <v>2024</v>
      </c>
      <c r="E9" s="131" t="s">
        <v>92</v>
      </c>
      <c r="F9" s="161" t="s">
        <v>144</v>
      </c>
      <c r="G9" s="127">
        <v>35.33</v>
      </c>
      <c r="H9" s="127">
        <v>196</v>
      </c>
      <c r="I9" s="127">
        <v>93</v>
      </c>
      <c r="J9" s="127">
        <v>3</v>
      </c>
      <c r="K9" s="127">
        <v>2</v>
      </c>
      <c r="L9" s="201">
        <v>38.837851616199998</v>
      </c>
      <c r="M9" s="201">
        <v>-121.311363614</v>
      </c>
      <c r="N9" s="127" t="s">
        <v>145</v>
      </c>
      <c r="O9" s="127" t="s">
        <v>94</v>
      </c>
      <c r="P9" s="127" t="s">
        <v>94</v>
      </c>
      <c r="Q9" s="127" t="s">
        <v>94</v>
      </c>
      <c r="R9" s="127" t="s">
        <v>95</v>
      </c>
      <c r="S9" s="127" t="s">
        <v>96</v>
      </c>
      <c r="T9" s="127" t="s">
        <v>98</v>
      </c>
      <c r="U9" s="127">
        <v>10</v>
      </c>
      <c r="V9" s="127" t="s">
        <v>98</v>
      </c>
      <c r="W9" s="127" t="s">
        <v>96</v>
      </c>
      <c r="X9" s="127" t="s">
        <v>98</v>
      </c>
      <c r="Y9" s="127" t="s">
        <v>100</v>
      </c>
      <c r="Z9" s="127" t="s">
        <v>96</v>
      </c>
      <c r="AA9" s="127" t="s">
        <v>99</v>
      </c>
      <c r="AB9" s="85" t="str">
        <f>INDEX( '[1]Full Existing Stops'!$AS:$AS, MATCH(D9,'[1]Full Existing Stops'!$D:$D, 0))</f>
        <v>Y</v>
      </c>
      <c r="AC9" s="127" t="str">
        <f>INDEX( '[1]Full Existing Stops'!$AW:$AW, MATCH(D9,'[1]Full Existing Stops'!$D:$D, 0))</f>
        <v>5 x cont</v>
      </c>
      <c r="AD9" s="85">
        <v>5</v>
      </c>
      <c r="AE9" s="127" t="str">
        <f>INDEX( '[1]Full Existing Stops'!$AZ:$AZ, MATCH(D9,'[1]Full Existing Stops'!$D:$D, 0))</f>
        <v>Y</v>
      </c>
      <c r="AF9" s="127" t="s">
        <v>100</v>
      </c>
      <c r="AG9" s="127" t="s">
        <v>100</v>
      </c>
      <c r="AH9" s="85" t="str">
        <f>INDEX( '[1]Full Existing Stops'!$BH:$BH, MATCH(D9,'[1]Full Existing Stops'!$D:$D, 0))</f>
        <v xml:space="preserve">N </v>
      </c>
      <c r="AI9" s="85" t="str">
        <f>INDEX( '[1]Full Existing Stops'!$BJ:$BJ, MATCH(D9,'[1]Full Existing Stops'!$D:$D, 0))</f>
        <v>X</v>
      </c>
      <c r="AJ9" s="85" t="str">
        <f>INDEX( '[1]Full Existing Stops'!$BF:$BF, MATCH(D9,'[1]Full Existing Stops'!$D:$D, 0))</f>
        <v>Casino</v>
      </c>
      <c r="AK9" s="85">
        <f>INDEX( '[1]Full Existing Stops'!$BO:$BO, MATCH(D9,'[1]Full Existing Stops'!$D:$D, 0))</f>
        <v>0</v>
      </c>
      <c r="AL9" s="85" t="s">
        <v>114</v>
      </c>
      <c r="AM9" s="85" t="str">
        <f>INDEX( '[1]Full Existing Stops'!$W:$W, MATCH(D9,'[1]Full Existing Stops'!$D:$D, 0))</f>
        <v>X</v>
      </c>
      <c r="AN9" s="85" t="str">
        <f>INDEX( '[1]Full Existing Stops'!$AG:$AG, MATCH(D9,'[1]Full Existing Stops'!$D:$D, 0))</f>
        <v xml:space="preserve">N </v>
      </c>
      <c r="AO9" s="85" t="str">
        <f>INDEX( '[1]Full Existing Stops'!$AH:$AH, MATCH(D9,'[1]Full Existing Stops'!$D:$D, 0))</f>
        <v>Shelter</v>
      </c>
      <c r="AP9" s="85"/>
      <c r="AQ9" s="86" t="str">
        <f t="shared" si="0"/>
        <v/>
      </c>
      <c r="AR9" s="86" t="str">
        <f t="shared" si="0"/>
        <v>X</v>
      </c>
      <c r="AS9" s="86" t="str">
        <f t="shared" si="0"/>
        <v/>
      </c>
      <c r="AT9" s="86" t="str">
        <f t="shared" si="0"/>
        <v/>
      </c>
      <c r="AU9" s="86" t="str">
        <f t="shared" si="0"/>
        <v/>
      </c>
      <c r="AV9" s="86" t="str">
        <f t="shared" si="0"/>
        <v/>
      </c>
      <c r="AW9" s="86" t="str">
        <f t="shared" si="0"/>
        <v/>
      </c>
      <c r="AX9" s="86" t="str">
        <f t="shared" si="0"/>
        <v/>
      </c>
      <c r="AY9" s="86"/>
      <c r="AZ9" s="86" t="s">
        <v>114</v>
      </c>
      <c r="BA9" s="86"/>
      <c r="BB9">
        <f t="shared" si="1"/>
        <v>35.33</v>
      </c>
      <c r="BC9" s="205">
        <f t="shared" si="2"/>
        <v>35.33</v>
      </c>
      <c r="BD9" s="86"/>
      <c r="BE9" s="86" t="str">
        <f t="shared" si="3"/>
        <v/>
      </c>
      <c r="BF9" s="86" t="s">
        <v>104</v>
      </c>
      <c r="BG9" s="86"/>
      <c r="BH9" s="86" t="str">
        <f t="shared" si="4"/>
        <v/>
      </c>
      <c r="BI9" s="86" t="str">
        <f t="shared" ref="BI9:BI39" si="20">IF(OR(ISNUMBER(SEARCH("N", AB9)), ISNUMBER(SEARCH("-", AB9))), "X", "")</f>
        <v/>
      </c>
      <c r="BJ9" s="86" t="str">
        <f t="shared" si="5"/>
        <v>X</v>
      </c>
      <c r="BK9" s="86">
        <f t="shared" si="6"/>
        <v>3</v>
      </c>
      <c r="BL9" s="86" t="str">
        <f t="shared" si="7"/>
        <v/>
      </c>
      <c r="BM9" s="86" t="str">
        <f t="shared" si="8"/>
        <v/>
      </c>
      <c r="BN9" s="86" t="str">
        <f t="shared" si="9"/>
        <v/>
      </c>
      <c r="BO9" s="86" t="str">
        <f t="shared" si="10"/>
        <v>X</v>
      </c>
      <c r="BP9" s="86" t="str">
        <f t="shared" si="11"/>
        <v>X</v>
      </c>
      <c r="BQ9" s="86" t="str">
        <f t="shared" si="12"/>
        <v/>
      </c>
      <c r="BR9" s="86" t="str">
        <f t="shared" si="13"/>
        <v>X</v>
      </c>
      <c r="BS9" s="86"/>
      <c r="BT9" s="86" t="str">
        <f t="shared" si="14"/>
        <v/>
      </c>
      <c r="BU9" s="86" t="str">
        <f t="shared" si="15"/>
        <v/>
      </c>
      <c r="BV9" s="86" t="str">
        <f t="shared" si="16"/>
        <v>X</v>
      </c>
      <c r="BW9" s="86" t="s">
        <v>104</v>
      </c>
      <c r="BX9" s="86"/>
      <c r="BY9" s="86"/>
      <c r="BZ9" s="86"/>
      <c r="CA9" s="86" t="str">
        <f t="shared" si="17"/>
        <v>X</v>
      </c>
      <c r="CB9" s="86" t="s">
        <v>104</v>
      </c>
      <c r="CC9" s="86"/>
      <c r="CD9" s="86" t="str">
        <f t="shared" si="18"/>
        <v/>
      </c>
      <c r="CE9" s="86" t="str">
        <f t="shared" si="19"/>
        <v>X</v>
      </c>
      <c r="CF9" s="86"/>
      <c r="CG9" s="86"/>
      <c r="CH9" s="43"/>
    </row>
    <row r="10" spans="2:86" x14ac:dyDescent="0.35">
      <c r="B10" s="25"/>
      <c r="C10" s="80">
        <v>11</v>
      </c>
      <c r="D10" s="124">
        <v>1002</v>
      </c>
      <c r="E10" s="125" t="s">
        <v>92</v>
      </c>
      <c r="F10" s="162" t="s">
        <v>146</v>
      </c>
      <c r="G10" s="129">
        <v>32.5</v>
      </c>
      <c r="H10" s="129">
        <v>1606</v>
      </c>
      <c r="I10" s="129">
        <v>2446</v>
      </c>
      <c r="J10" s="129">
        <v>3</v>
      </c>
      <c r="K10" s="129">
        <v>2</v>
      </c>
      <c r="L10" s="200">
        <v>38.788647145399999</v>
      </c>
      <c r="M10" s="200">
        <v>-121.21584010700001</v>
      </c>
      <c r="N10" s="129" t="s">
        <v>147</v>
      </c>
      <c r="O10" s="129" t="s">
        <v>108</v>
      </c>
      <c r="P10" s="129" t="s">
        <v>94</v>
      </c>
      <c r="Q10" s="129" t="s">
        <v>94</v>
      </c>
      <c r="R10" s="129" t="s">
        <v>95</v>
      </c>
      <c r="S10" s="129" t="s">
        <v>94</v>
      </c>
      <c r="T10" s="129" t="s">
        <v>95</v>
      </c>
      <c r="U10" s="129">
        <v>2</v>
      </c>
      <c r="V10" s="129" t="s">
        <v>98</v>
      </c>
      <c r="W10" s="129" t="s">
        <v>96</v>
      </c>
      <c r="X10" s="129" t="s">
        <v>129</v>
      </c>
      <c r="Y10" s="129" t="s">
        <v>96</v>
      </c>
      <c r="Z10" s="129" t="s">
        <v>96</v>
      </c>
      <c r="AA10" s="129" t="s">
        <v>148</v>
      </c>
      <c r="AB10" s="81" t="str">
        <f>INDEX( '[1]Full Existing Stops'!$AS:$AS, MATCH(D10,'[1]Full Existing Stops'!$D:$D, 0))</f>
        <v>Y</v>
      </c>
      <c r="AC10" s="129" t="str">
        <f>INDEX( '[1]Full Existing Stops'!$AW:$AW, MATCH(D10,'[1]Full Existing Stops'!$D:$D, 0))</f>
        <v>7 x cont</v>
      </c>
      <c r="AD10" s="81">
        <v>7</v>
      </c>
      <c r="AE10" s="129" t="str">
        <f>INDEX( '[1]Full Existing Stops'!$AZ:$AZ, MATCH(D10,'[1]Full Existing Stops'!$D:$D, 0))</f>
        <v>Y</v>
      </c>
      <c r="AF10" s="129" t="s">
        <v>96</v>
      </c>
      <c r="AG10" s="129" t="s">
        <v>94</v>
      </c>
      <c r="AH10" s="81" t="str">
        <f>INDEX( '[1]Full Existing Stops'!$BH:$BH, MATCH(D10,'[1]Full Existing Stops'!$D:$D, 0))</f>
        <v>Y</v>
      </c>
      <c r="AI10" s="81">
        <f>INDEX( '[1]Full Existing Stops'!$BJ:$BJ, MATCH(D10,'[1]Full Existing Stops'!$D:$D, 0))</f>
        <v>2</v>
      </c>
      <c r="AJ10" s="81" t="str">
        <f>INDEX( '[1]Full Existing Stops'!$BF:$BF, MATCH(D10,'[1]Full Existing Stops'!$D:$D, 0))</f>
        <v>Sierra College</v>
      </c>
      <c r="AK10" s="81">
        <f>INDEX( '[1]Full Existing Stops'!$BO:$BO, MATCH(D10,'[1]Full Existing Stops'!$D:$D, 0))</f>
        <v>0</v>
      </c>
      <c r="AL10" s="81" t="s">
        <v>101</v>
      </c>
      <c r="AM10" s="81" t="str">
        <f>INDEX( '[1]Full Existing Stops'!$W:$W, MATCH(D10,'[1]Full Existing Stops'!$D:$D, 0))</f>
        <v>X</v>
      </c>
      <c r="AN10" s="81" t="str">
        <f>INDEX( '[1]Full Existing Stops'!$AG:$AG, MATCH(D10,'[1]Full Existing Stops'!$D:$D, 0))</f>
        <v>Y</v>
      </c>
      <c r="AO10" s="81" t="str">
        <f>INDEX( '[1]Full Existing Stops'!$AH:$AH, MATCH(D10,'[1]Full Existing Stops'!$D:$D, 0))</f>
        <v>Shelter</v>
      </c>
      <c r="AP10" s="81"/>
      <c r="AQ10" s="82" t="str">
        <f t="shared" si="0"/>
        <v>X</v>
      </c>
      <c r="AR10" s="82" t="str">
        <f t="shared" si="0"/>
        <v>X</v>
      </c>
      <c r="AS10" s="82" t="str">
        <f t="shared" si="0"/>
        <v/>
      </c>
      <c r="AT10" s="82" t="str">
        <f t="shared" si="0"/>
        <v/>
      </c>
      <c r="AU10" s="82" t="str">
        <f t="shared" si="0"/>
        <v>X</v>
      </c>
      <c r="AV10" s="82" t="str">
        <f t="shared" si="0"/>
        <v/>
      </c>
      <c r="AW10" s="82" t="str">
        <f t="shared" si="0"/>
        <v/>
      </c>
      <c r="AX10" s="82" t="str">
        <f t="shared" si="0"/>
        <v/>
      </c>
      <c r="AY10" s="82"/>
      <c r="AZ10" s="82" t="s">
        <v>101</v>
      </c>
      <c r="BA10" s="82" t="s">
        <v>115</v>
      </c>
      <c r="BB10">
        <f t="shared" si="1"/>
        <v>32.5</v>
      </c>
      <c r="BC10" s="204">
        <f t="shared" si="2"/>
        <v>32.5</v>
      </c>
      <c r="BD10" s="82"/>
      <c r="BE10" s="82" t="str">
        <f t="shared" si="3"/>
        <v>X</v>
      </c>
      <c r="BF10" s="82" t="str">
        <f t="shared" ref="BF10:BF39" si="21">IF(OR(ISNUMBER(SEARCH("N", O10)), ISNUMBER(SEARCH("-", O10))), "X", "")</f>
        <v/>
      </c>
      <c r="BG10" s="82" t="str">
        <f t="shared" ref="BG10:BG39" si="22">IF(AND(BF10&lt;&gt;"X", OR(ISNUMBER(SEARCH("D", O10)), ISNUMBER(SEARCH("F", O10)))), "X", "")</f>
        <v/>
      </c>
      <c r="BH10" s="82" t="str">
        <f t="shared" si="4"/>
        <v/>
      </c>
      <c r="BI10" s="82" t="str">
        <f t="shared" si="20"/>
        <v/>
      </c>
      <c r="BJ10" s="82" t="str">
        <f t="shared" si="5"/>
        <v>X</v>
      </c>
      <c r="BK10" s="82">
        <f t="shared" si="6"/>
        <v>1</v>
      </c>
      <c r="BL10" s="82" t="str">
        <f t="shared" si="7"/>
        <v/>
      </c>
      <c r="BM10" s="82" t="str">
        <f t="shared" si="8"/>
        <v/>
      </c>
      <c r="BN10" s="82" t="str">
        <f t="shared" si="9"/>
        <v/>
      </c>
      <c r="BO10" s="82" t="str">
        <f t="shared" si="10"/>
        <v/>
      </c>
      <c r="BP10" s="82" t="str">
        <f t="shared" si="11"/>
        <v>X</v>
      </c>
      <c r="BQ10" s="82" t="str">
        <f t="shared" si="12"/>
        <v/>
      </c>
      <c r="BR10" s="82" t="str">
        <f t="shared" si="13"/>
        <v/>
      </c>
      <c r="BS10" s="82"/>
      <c r="BT10" s="82" t="str">
        <f t="shared" si="14"/>
        <v/>
      </c>
      <c r="BU10" s="82" t="str">
        <f t="shared" si="15"/>
        <v/>
      </c>
      <c r="BV10" s="82" t="str">
        <f t="shared" si="16"/>
        <v>X</v>
      </c>
      <c r="BW10" s="82" t="s">
        <v>104</v>
      </c>
      <c r="BX10" s="82"/>
      <c r="BY10" s="82"/>
      <c r="BZ10" s="82"/>
      <c r="CA10" s="82" t="str">
        <f t="shared" si="17"/>
        <v/>
      </c>
      <c r="CB10" s="82" t="s">
        <v>104</v>
      </c>
      <c r="CC10" s="82"/>
      <c r="CD10" s="82" t="str">
        <f t="shared" si="18"/>
        <v/>
      </c>
      <c r="CE10" s="82" t="str">
        <f t="shared" si="19"/>
        <v/>
      </c>
      <c r="CF10" s="82"/>
      <c r="CG10" s="82"/>
      <c r="CH10" s="42"/>
    </row>
    <row r="11" spans="2:86" x14ac:dyDescent="0.35">
      <c r="B11" s="27"/>
      <c r="C11" s="84">
        <v>80</v>
      </c>
      <c r="D11" s="126">
        <v>7001</v>
      </c>
      <c r="E11" s="127" t="s">
        <v>92</v>
      </c>
      <c r="F11" s="163" t="s">
        <v>149</v>
      </c>
      <c r="G11" s="127">
        <v>22.05</v>
      </c>
      <c r="H11" s="127">
        <v>1649</v>
      </c>
      <c r="I11" s="127">
        <v>3126</v>
      </c>
      <c r="J11" s="127">
        <v>2</v>
      </c>
      <c r="K11" s="127">
        <f>J11</f>
        <v>2</v>
      </c>
      <c r="L11" s="201">
        <v>38.889089999900001</v>
      </c>
      <c r="M11" s="201">
        <v>-121.29183188099999</v>
      </c>
      <c r="N11" s="127" t="s">
        <v>111</v>
      </c>
      <c r="O11" s="127" t="s">
        <v>107</v>
      </c>
      <c r="P11" s="127" t="s">
        <v>94</v>
      </c>
      <c r="Q11" s="127" t="s">
        <v>94</v>
      </c>
      <c r="R11" s="127" t="s">
        <v>95</v>
      </c>
      <c r="S11" s="127" t="s">
        <v>96</v>
      </c>
      <c r="T11" s="127" t="s">
        <v>98</v>
      </c>
      <c r="U11" s="127">
        <v>4</v>
      </c>
      <c r="V11" s="127" t="s">
        <v>98</v>
      </c>
      <c r="W11" s="127" t="s">
        <v>96</v>
      </c>
      <c r="X11" s="127" t="s">
        <v>129</v>
      </c>
      <c r="Y11" s="127" t="s">
        <v>96</v>
      </c>
      <c r="Z11" s="127" t="s">
        <v>94</v>
      </c>
      <c r="AA11" s="127" t="s">
        <v>148</v>
      </c>
      <c r="AB11" s="85" t="str">
        <f>INDEX( '[1]Full Existing Stops'!$AS:$AS, MATCH(D11,'[1]Full Existing Stops'!$D:$D, 0))</f>
        <v>Y</v>
      </c>
      <c r="AC11" s="127" t="str">
        <f>INDEX( '[1]Full Existing Stops'!$AW:$AW, MATCH(D11,'[1]Full Existing Stops'!$D:$D, 0))</f>
        <v>4 x cont</v>
      </c>
      <c r="AD11" s="85">
        <v>4</v>
      </c>
      <c r="AE11" s="127" t="str">
        <f>INDEX( '[1]Full Existing Stops'!$AZ:$AZ, MATCH(D11,'[1]Full Existing Stops'!$D:$D, 0))</f>
        <v>Y</v>
      </c>
      <c r="AF11" s="127" t="s">
        <v>94</v>
      </c>
      <c r="AG11" s="127" t="s">
        <v>100</v>
      </c>
      <c r="AH11" s="85" t="s">
        <v>96</v>
      </c>
      <c r="AI11" s="85">
        <f>INDEX( '[1]Full Existing Stops'!$BJ:$BJ, MATCH(D11,'[1]Full Existing Stops'!$D:$D, 0))</f>
        <v>2</v>
      </c>
      <c r="AJ11" s="85" t="str">
        <f>INDEX( '[1]Full Existing Stops'!$BF:$BF, MATCH(D11,'[1]Full Existing Stops'!$D:$D, 0))</f>
        <v>Walmart</v>
      </c>
      <c r="AK11" s="85">
        <f>INDEX( '[1]Full Existing Stops'!$BO:$BO, MATCH(D11,'[1]Full Existing Stops'!$D:$D, 0))</f>
        <v>0</v>
      </c>
      <c r="AL11" s="85" t="s">
        <v>114</v>
      </c>
      <c r="AM11" s="85" t="str">
        <f>INDEX( '[1]Full Existing Stops'!$W:$W, MATCH(D11,'[1]Full Existing Stops'!$D:$D, 0))</f>
        <v>X</v>
      </c>
      <c r="AN11" s="85" t="str">
        <f>INDEX( '[1]Full Existing Stops'!$AG:$AG, MATCH(D11,'[1]Full Existing Stops'!$D:$D, 0))</f>
        <v>Y</v>
      </c>
      <c r="AO11" s="85" t="str">
        <f>INDEX( '[1]Full Existing Stops'!$AH:$AH, MATCH(D11,'[1]Full Existing Stops'!$D:$D, 0))</f>
        <v>Shelter</v>
      </c>
      <c r="AP11" s="85"/>
      <c r="AQ11" s="86" t="str">
        <f t="shared" si="0"/>
        <v/>
      </c>
      <c r="AR11" s="86" t="str">
        <f t="shared" si="0"/>
        <v>X</v>
      </c>
      <c r="AS11" s="86" t="str">
        <f t="shared" si="0"/>
        <v/>
      </c>
      <c r="AT11" s="86" t="str">
        <f t="shared" si="0"/>
        <v/>
      </c>
      <c r="AU11" s="86" t="str">
        <f t="shared" si="0"/>
        <v/>
      </c>
      <c r="AV11" s="86" t="str">
        <f t="shared" si="0"/>
        <v/>
      </c>
      <c r="AW11" s="86" t="str">
        <f t="shared" si="0"/>
        <v>X</v>
      </c>
      <c r="AX11" s="86" t="str">
        <f t="shared" si="0"/>
        <v/>
      </c>
      <c r="AY11" s="86"/>
      <c r="AZ11" s="86" t="s">
        <v>114</v>
      </c>
      <c r="BA11" s="86" t="s">
        <v>150</v>
      </c>
      <c r="BB11">
        <f t="shared" si="1"/>
        <v>22.05</v>
      </c>
      <c r="BC11" s="205">
        <f t="shared" si="2"/>
        <v>22.05</v>
      </c>
      <c r="BD11" s="86"/>
      <c r="BE11" s="86" t="str">
        <f t="shared" si="3"/>
        <v/>
      </c>
      <c r="BF11" s="86" t="str">
        <f t="shared" si="21"/>
        <v/>
      </c>
      <c r="BG11" s="86" t="str">
        <f t="shared" si="22"/>
        <v/>
      </c>
      <c r="BH11" s="86" t="str">
        <f t="shared" si="4"/>
        <v/>
      </c>
      <c r="BI11" s="86" t="str">
        <f t="shared" si="20"/>
        <v/>
      </c>
      <c r="BJ11" s="86" t="str">
        <f t="shared" si="5"/>
        <v>X</v>
      </c>
      <c r="BK11" s="86">
        <f t="shared" si="6"/>
        <v>4</v>
      </c>
      <c r="BL11" s="86" t="str">
        <f t="shared" si="7"/>
        <v/>
      </c>
      <c r="BM11" s="86" t="str">
        <f t="shared" si="8"/>
        <v/>
      </c>
      <c r="BN11" s="86" t="str">
        <f t="shared" si="9"/>
        <v/>
      </c>
      <c r="BO11" s="86" t="str">
        <f t="shared" si="10"/>
        <v>X</v>
      </c>
      <c r="BP11" s="86" t="str">
        <f t="shared" si="11"/>
        <v>X</v>
      </c>
      <c r="BQ11" s="86" t="str">
        <f t="shared" si="12"/>
        <v/>
      </c>
      <c r="BR11" s="86" t="str">
        <f t="shared" si="13"/>
        <v/>
      </c>
      <c r="BS11" s="86"/>
      <c r="BT11" s="86" t="str">
        <f t="shared" si="14"/>
        <v/>
      </c>
      <c r="BU11" s="86" t="str">
        <f t="shared" si="15"/>
        <v/>
      </c>
      <c r="BV11" s="86" t="str">
        <f t="shared" si="16"/>
        <v>X</v>
      </c>
      <c r="BW11" s="86" t="s">
        <v>104</v>
      </c>
      <c r="BX11" s="86"/>
      <c r="BY11" s="86"/>
      <c r="BZ11" s="86"/>
      <c r="CA11" s="86" t="str">
        <f t="shared" si="17"/>
        <v/>
      </c>
      <c r="CB11" s="86" t="s">
        <v>104</v>
      </c>
      <c r="CC11" s="86"/>
      <c r="CD11" s="86" t="str">
        <f t="shared" si="18"/>
        <v/>
      </c>
      <c r="CE11" s="86" t="str">
        <f t="shared" si="19"/>
        <v/>
      </c>
      <c r="CF11" s="86"/>
      <c r="CG11" s="86"/>
      <c r="CH11" s="43"/>
    </row>
    <row r="12" spans="2:86" x14ac:dyDescent="0.35">
      <c r="B12" s="25"/>
      <c r="C12" s="80">
        <v>78</v>
      </c>
      <c r="D12" s="128">
        <v>6004</v>
      </c>
      <c r="E12" s="129" t="s">
        <v>92</v>
      </c>
      <c r="F12" s="160" t="s">
        <v>151</v>
      </c>
      <c r="G12" s="129">
        <v>15.43</v>
      </c>
      <c r="H12" s="129">
        <v>1992</v>
      </c>
      <c r="I12" s="129">
        <v>3101</v>
      </c>
      <c r="J12" s="129">
        <v>2</v>
      </c>
      <c r="K12" s="129">
        <f>J12</f>
        <v>2</v>
      </c>
      <c r="L12" s="200">
        <v>38.790889305500002</v>
      </c>
      <c r="M12" s="200">
        <v>-121.237447094</v>
      </c>
      <c r="N12" s="129" t="s">
        <v>125</v>
      </c>
      <c r="O12" s="129" t="s">
        <v>107</v>
      </c>
      <c r="P12" s="129" t="s">
        <v>94</v>
      </c>
      <c r="Q12" s="129" t="s">
        <v>94</v>
      </c>
      <c r="R12" s="129" t="s">
        <v>95</v>
      </c>
      <c r="S12" s="129" t="s">
        <v>96</v>
      </c>
      <c r="T12" s="129" t="s">
        <v>97</v>
      </c>
      <c r="U12" s="129" t="s">
        <v>98</v>
      </c>
      <c r="V12" s="129" t="s">
        <v>122</v>
      </c>
      <c r="W12" s="129" t="s">
        <v>100</v>
      </c>
      <c r="X12" s="129" t="s">
        <v>122</v>
      </c>
      <c r="Y12" s="129" t="s">
        <v>100</v>
      </c>
      <c r="Z12" s="129" t="s">
        <v>96</v>
      </c>
      <c r="AA12" s="129" t="s">
        <v>152</v>
      </c>
      <c r="AB12" s="81" t="str">
        <f>INDEX( '[1]Full Existing Stops'!$AS:$AS, MATCH(D12,'[1]Full Existing Stops'!$D:$D, 0))</f>
        <v>Y</v>
      </c>
      <c r="AC12" s="129" t="str">
        <f>INDEX( '[1]Full Existing Stops'!$AW:$AW, MATCH(D12,'[1]Full Existing Stops'!$D:$D, 0))</f>
        <v>8 x cont</v>
      </c>
      <c r="AD12" s="81">
        <v>8</v>
      </c>
      <c r="AE12" s="129" t="str">
        <f>INDEX( '[1]Full Existing Stops'!$AZ:$AZ, MATCH(D12,'[1]Full Existing Stops'!$D:$D, 0))</f>
        <v>Y</v>
      </c>
      <c r="AF12" s="129" t="s">
        <v>96</v>
      </c>
      <c r="AG12" s="129" t="s">
        <v>100</v>
      </c>
      <c r="AH12" s="81" t="str">
        <f>INDEX( '[1]Full Existing Stops'!$BH:$BH, MATCH(D12,'[1]Full Existing Stops'!$D:$D, 0))</f>
        <v>Y</v>
      </c>
      <c r="AI12" s="81" t="str">
        <f>INDEX( '[1]Full Existing Stops'!$BJ:$BJ, MATCH(D12,'[1]Full Existing Stops'!$D:$D, 0))</f>
        <v>2 - Rocklin Rd
X- Pacific</v>
      </c>
      <c r="AJ12" s="81" t="str">
        <f>INDEX( '[1]Full Existing Stops'!$BF:$BF, MATCH(D12,'[1]Full Existing Stops'!$D:$D, 0))</f>
        <v>Amtrack, Commuter</v>
      </c>
      <c r="AK12" s="81" t="str">
        <f>INDEX( '[1]Full Existing Stops'!$BO:$BO, MATCH(D12,'[1]Full Existing Stops'!$D:$D, 0))</f>
        <v>Bathrooms nearby at the train station</v>
      </c>
      <c r="AL12" s="81" t="s">
        <v>101</v>
      </c>
      <c r="AM12" s="81" t="str">
        <f>INDEX( '[1]Full Existing Stops'!$W:$W, MATCH(D12,'[1]Full Existing Stops'!$D:$D, 0))</f>
        <v>X</v>
      </c>
      <c r="AN12" s="81" t="str">
        <f>INDEX( '[1]Full Existing Stops'!$AG:$AG, MATCH(D12,'[1]Full Existing Stops'!$D:$D, 0))</f>
        <v>Y</v>
      </c>
      <c r="AO12" s="81" t="str">
        <f>INDEX( '[1]Full Existing Stops'!$AH:$AH, MATCH(D12,'[1]Full Existing Stops'!$D:$D, 0))</f>
        <v>Partial Tree</v>
      </c>
      <c r="AP12" s="81"/>
      <c r="AQ12" s="82" t="str">
        <f t="shared" si="0"/>
        <v/>
      </c>
      <c r="AR12" s="82" t="str">
        <f t="shared" si="0"/>
        <v/>
      </c>
      <c r="AS12" s="82" t="str">
        <f t="shared" si="0"/>
        <v/>
      </c>
      <c r="AT12" s="82" t="str">
        <f t="shared" si="0"/>
        <v/>
      </c>
      <c r="AU12" s="82" t="str">
        <f t="shared" si="0"/>
        <v/>
      </c>
      <c r="AV12" s="82" t="str">
        <f t="shared" si="0"/>
        <v>X</v>
      </c>
      <c r="AW12" s="82" t="str">
        <f t="shared" si="0"/>
        <v/>
      </c>
      <c r="AX12" s="82" t="str">
        <f t="shared" si="0"/>
        <v/>
      </c>
      <c r="AY12" s="82"/>
      <c r="AZ12" s="82" t="s">
        <v>101</v>
      </c>
      <c r="BA12" s="82" t="s">
        <v>153</v>
      </c>
      <c r="BB12">
        <f t="shared" si="1"/>
        <v>15.43</v>
      </c>
      <c r="BC12" s="204">
        <f t="shared" si="2"/>
        <v>15.43</v>
      </c>
      <c r="BD12" s="82"/>
      <c r="BE12" s="82" t="str">
        <f t="shared" si="3"/>
        <v/>
      </c>
      <c r="BF12" s="82" t="str">
        <f t="shared" si="21"/>
        <v/>
      </c>
      <c r="BG12" s="82" t="str">
        <f t="shared" si="22"/>
        <v/>
      </c>
      <c r="BH12" s="82" t="str">
        <f t="shared" si="4"/>
        <v/>
      </c>
      <c r="BI12" s="82" t="str">
        <f t="shared" si="20"/>
        <v/>
      </c>
      <c r="BJ12" s="82" t="str">
        <f t="shared" si="5"/>
        <v/>
      </c>
      <c r="BK12" s="82" t="str">
        <f t="shared" si="6"/>
        <v/>
      </c>
      <c r="BL12" s="82" t="str">
        <f t="shared" si="7"/>
        <v/>
      </c>
      <c r="BM12" s="82" t="str">
        <f t="shared" si="8"/>
        <v>X</v>
      </c>
      <c r="BN12" s="82" t="str">
        <f t="shared" si="9"/>
        <v/>
      </c>
      <c r="BO12" s="82" t="str">
        <f t="shared" si="10"/>
        <v/>
      </c>
      <c r="BP12" s="82" t="str">
        <f t="shared" si="11"/>
        <v>X</v>
      </c>
      <c r="BQ12" s="82" t="str">
        <f t="shared" si="12"/>
        <v/>
      </c>
      <c r="BR12" s="82" t="str">
        <f t="shared" si="13"/>
        <v>X</v>
      </c>
      <c r="BS12" s="82"/>
      <c r="BT12" s="82" t="str">
        <f t="shared" si="14"/>
        <v>X</v>
      </c>
      <c r="BU12" s="82" t="str">
        <f t="shared" si="15"/>
        <v/>
      </c>
      <c r="BV12" s="82" t="str">
        <f t="shared" si="16"/>
        <v>X</v>
      </c>
      <c r="BW12" s="82" t="s">
        <v>104</v>
      </c>
      <c r="BX12" s="82"/>
      <c r="BY12" s="82"/>
      <c r="BZ12" s="82"/>
      <c r="CA12" s="82" t="str">
        <f t="shared" si="17"/>
        <v/>
      </c>
      <c r="CB12" s="82"/>
      <c r="CC12" s="82"/>
      <c r="CD12" s="82" t="str">
        <f t="shared" si="18"/>
        <v>X</v>
      </c>
      <c r="CE12" s="82" t="str">
        <f t="shared" si="19"/>
        <v/>
      </c>
      <c r="CF12" s="82"/>
      <c r="CG12" s="82"/>
      <c r="CH12" s="42"/>
    </row>
    <row r="13" spans="2:86" x14ac:dyDescent="0.35">
      <c r="B13" s="27"/>
      <c r="C13" s="84">
        <v>87</v>
      </c>
      <c r="D13" s="126">
        <v>7008</v>
      </c>
      <c r="E13" s="127" t="s">
        <v>92</v>
      </c>
      <c r="F13" s="163" t="s">
        <v>154</v>
      </c>
      <c r="G13" s="127">
        <v>14.76</v>
      </c>
      <c r="H13" s="127">
        <v>152</v>
      </c>
      <c r="I13" s="127">
        <v>3998</v>
      </c>
      <c r="J13" s="127">
        <v>2</v>
      </c>
      <c r="K13" s="127">
        <f>J13</f>
        <v>2</v>
      </c>
      <c r="L13" s="201">
        <v>38.867969999899998</v>
      </c>
      <c r="M13" s="201">
        <v>-121.312438622</v>
      </c>
      <c r="N13" s="127" t="s">
        <v>128</v>
      </c>
      <c r="O13" s="127" t="s">
        <v>107</v>
      </c>
      <c r="P13" s="127" t="s">
        <v>94</v>
      </c>
      <c r="Q13" s="127" t="s">
        <v>94</v>
      </c>
      <c r="R13" s="127" t="s">
        <v>95</v>
      </c>
      <c r="S13" s="127" t="s">
        <v>96</v>
      </c>
      <c r="T13" s="127" t="s">
        <v>97</v>
      </c>
      <c r="U13" s="127" t="s">
        <v>98</v>
      </c>
      <c r="V13" s="127" t="s">
        <v>122</v>
      </c>
      <c r="W13" s="127" t="s">
        <v>94</v>
      </c>
      <c r="X13" s="127" t="s">
        <v>95</v>
      </c>
      <c r="Y13" s="127" t="s">
        <v>94</v>
      </c>
      <c r="Z13" s="127" t="s">
        <v>94</v>
      </c>
      <c r="AA13" s="127" t="s">
        <v>99</v>
      </c>
      <c r="AB13" s="85" t="str">
        <f>INDEX( '[1]Full Existing Stops'!$AS:$AS, MATCH(D13,'[1]Full Existing Stops'!$D:$D, 0))</f>
        <v>Y</v>
      </c>
      <c r="AC13" s="127" t="str">
        <f>INDEX( '[1]Full Existing Stops'!$AW:$AW, MATCH(D13,'[1]Full Existing Stops'!$D:$D, 0))</f>
        <v>8 x cont</v>
      </c>
      <c r="AD13" s="85">
        <v>8</v>
      </c>
      <c r="AE13" s="127" t="str">
        <f>INDEX( '[1]Full Existing Stops'!$AZ:$AZ, MATCH(D13,'[1]Full Existing Stops'!$D:$D, 0))</f>
        <v>Y</v>
      </c>
      <c r="AF13" s="127" t="s">
        <v>96</v>
      </c>
      <c r="AG13" s="127" t="s">
        <v>100</v>
      </c>
      <c r="AH13" s="85" t="s">
        <v>96</v>
      </c>
      <c r="AI13" s="85">
        <f>INDEX( '[1]Full Existing Stops'!$BJ:$BJ, MATCH(D13,'[1]Full Existing Stops'!$D:$D, 0))</f>
        <v>2</v>
      </c>
      <c r="AJ13" s="85" t="str">
        <f>INDEX( '[1]Full Existing Stops'!$BF:$BF, MATCH(D13,'[1]Full Existing Stops'!$D:$D, 0))</f>
        <v>Residential</v>
      </c>
      <c r="AK13" s="85">
        <f>INDEX( '[1]Full Existing Stops'!$BO:$BO, MATCH(D13,'[1]Full Existing Stops'!$D:$D, 0))</f>
        <v>0</v>
      </c>
      <c r="AL13" s="85" t="s">
        <v>114</v>
      </c>
      <c r="AM13" s="85" t="str">
        <f>INDEX( '[1]Full Existing Stops'!$W:$W, MATCH(D13,'[1]Full Existing Stops'!$D:$D, 0))</f>
        <v>X</v>
      </c>
      <c r="AN13" s="85" t="str">
        <f>INDEX( '[1]Full Existing Stops'!$AG:$AG, MATCH(D13,'[1]Full Existing Stops'!$D:$D, 0))</f>
        <v>Y</v>
      </c>
      <c r="AO13" s="85" t="str">
        <f>INDEX( '[1]Full Existing Stops'!$AH:$AH, MATCH(D13,'[1]Full Existing Stops'!$D:$D, 0))</f>
        <v>Partial - Trees</v>
      </c>
      <c r="AP13" s="85"/>
      <c r="AQ13" s="86" t="str">
        <f t="shared" si="0"/>
        <v/>
      </c>
      <c r="AR13" s="86" t="str">
        <f t="shared" si="0"/>
        <v/>
      </c>
      <c r="AS13" s="86" t="str">
        <f t="shared" si="0"/>
        <v/>
      </c>
      <c r="AT13" s="86" t="str">
        <f t="shared" si="0"/>
        <v/>
      </c>
      <c r="AU13" s="86" t="str">
        <f t="shared" si="0"/>
        <v/>
      </c>
      <c r="AV13" s="86" t="str">
        <f t="shared" si="0"/>
        <v/>
      </c>
      <c r="AW13" s="86" t="str">
        <f t="shared" si="0"/>
        <v>X</v>
      </c>
      <c r="AX13" s="86" t="str">
        <f t="shared" si="0"/>
        <v/>
      </c>
      <c r="AY13" s="86"/>
      <c r="AZ13" s="86" t="s">
        <v>114</v>
      </c>
      <c r="BA13" s="86"/>
      <c r="BB13">
        <f t="shared" si="1"/>
        <v>14.76</v>
      </c>
      <c r="BC13" s="205">
        <f t="shared" si="2"/>
        <v>14.76</v>
      </c>
      <c r="BD13" s="86"/>
      <c r="BE13" s="86" t="str">
        <f t="shared" si="3"/>
        <v/>
      </c>
      <c r="BF13" s="86" t="str">
        <f t="shared" si="21"/>
        <v/>
      </c>
      <c r="BG13" s="86" t="str">
        <f t="shared" si="22"/>
        <v/>
      </c>
      <c r="BH13" s="86" t="str">
        <f t="shared" si="4"/>
        <v/>
      </c>
      <c r="BI13" s="86" t="str">
        <f t="shared" si="20"/>
        <v/>
      </c>
      <c r="BJ13" s="86" t="str">
        <f t="shared" si="5"/>
        <v/>
      </c>
      <c r="BK13" s="86" t="str">
        <f t="shared" si="6"/>
        <v/>
      </c>
      <c r="BL13" s="86" t="str">
        <f t="shared" si="7"/>
        <v/>
      </c>
      <c r="BM13" s="86" t="str">
        <f t="shared" si="8"/>
        <v>X</v>
      </c>
      <c r="BN13" s="86" t="str">
        <f t="shared" si="9"/>
        <v/>
      </c>
      <c r="BO13" s="86" t="str">
        <f t="shared" si="10"/>
        <v/>
      </c>
      <c r="BP13" s="86" t="str">
        <f t="shared" si="11"/>
        <v>X</v>
      </c>
      <c r="BQ13" s="86" t="str">
        <f t="shared" si="12"/>
        <v/>
      </c>
      <c r="BR13" s="86" t="str">
        <f t="shared" si="13"/>
        <v>X</v>
      </c>
      <c r="BS13" s="86"/>
      <c r="BT13" s="86" t="str">
        <f t="shared" si="14"/>
        <v>X</v>
      </c>
      <c r="BU13" s="86" t="str">
        <f t="shared" si="15"/>
        <v/>
      </c>
      <c r="BV13" s="86" t="str">
        <f t="shared" si="16"/>
        <v>X</v>
      </c>
      <c r="BW13" s="86" t="s">
        <v>104</v>
      </c>
      <c r="BX13" s="86"/>
      <c r="BY13" s="86"/>
      <c r="BZ13" s="86"/>
      <c r="CA13" s="86" t="str">
        <f t="shared" si="17"/>
        <v/>
      </c>
      <c r="CB13" s="86" t="s">
        <v>104</v>
      </c>
      <c r="CC13" s="86"/>
      <c r="CD13" s="86" t="str">
        <f t="shared" si="18"/>
        <v/>
      </c>
      <c r="CE13" s="86" t="str">
        <f t="shared" si="19"/>
        <v/>
      </c>
      <c r="CF13" s="86"/>
      <c r="CG13" s="86"/>
      <c r="CH13" s="43"/>
    </row>
    <row r="14" spans="2:86" x14ac:dyDescent="0.35">
      <c r="B14" s="25"/>
      <c r="C14" s="80">
        <v>14</v>
      </c>
      <c r="D14" s="124">
        <v>1005</v>
      </c>
      <c r="E14" s="125" t="s">
        <v>92</v>
      </c>
      <c r="F14" s="162" t="s">
        <v>155</v>
      </c>
      <c r="G14" s="129">
        <v>10</v>
      </c>
      <c r="H14" s="129">
        <v>1606</v>
      </c>
      <c r="I14" s="129">
        <v>2446</v>
      </c>
      <c r="J14" s="129">
        <v>3</v>
      </c>
      <c r="K14" s="129">
        <v>2</v>
      </c>
      <c r="L14" s="200">
        <v>38.788464832899997</v>
      </c>
      <c r="M14" s="200">
        <v>-121.21412858799999</v>
      </c>
      <c r="N14" s="129" t="s">
        <v>156</v>
      </c>
      <c r="O14" s="129" t="s">
        <v>107</v>
      </c>
      <c r="P14" s="129" t="s">
        <v>94</v>
      </c>
      <c r="Q14" s="129" t="s">
        <v>94</v>
      </c>
      <c r="R14" s="129" t="s">
        <v>95</v>
      </c>
      <c r="S14" s="129" t="s">
        <v>96</v>
      </c>
      <c r="T14" s="129" t="s">
        <v>107</v>
      </c>
      <c r="U14" s="129">
        <v>2</v>
      </c>
      <c r="V14" s="129" t="s">
        <v>98</v>
      </c>
      <c r="W14" s="129" t="s">
        <v>96</v>
      </c>
      <c r="X14" s="129" t="s">
        <v>98</v>
      </c>
      <c r="Y14" s="129" t="s">
        <v>96</v>
      </c>
      <c r="Z14" s="129" t="s">
        <v>96</v>
      </c>
      <c r="AA14" s="129" t="s">
        <v>148</v>
      </c>
      <c r="AB14" s="81" t="str">
        <f>INDEX( '[1]Full Existing Stops'!$AS:$AS, MATCH(D14,'[1]Full Existing Stops'!$D:$D, 0))</f>
        <v>Y</v>
      </c>
      <c r="AC14" s="129" t="str">
        <f>INDEX( '[1]Full Existing Stops'!$AW:$AW, MATCH(D14,'[1]Full Existing Stops'!$D:$D, 0))</f>
        <v>7 x cont</v>
      </c>
      <c r="AD14" s="81">
        <v>7</v>
      </c>
      <c r="AE14" s="129" t="str">
        <f>INDEX( '[1]Full Existing Stops'!$AZ:$AZ, MATCH(D14,'[1]Full Existing Stops'!$D:$D, 0))</f>
        <v>Y</v>
      </c>
      <c r="AF14" s="129" t="s">
        <v>96</v>
      </c>
      <c r="AG14" s="129" t="s">
        <v>94</v>
      </c>
      <c r="AH14" s="81" t="str">
        <f>INDEX( '[1]Full Existing Stops'!$BH:$BH, MATCH(D14,'[1]Full Existing Stops'!$D:$D, 0))</f>
        <v>Y</v>
      </c>
      <c r="AI14" s="81">
        <f>INDEX( '[1]Full Existing Stops'!$BJ:$BJ, MATCH(D14,'[1]Full Existing Stops'!$D:$D, 0))</f>
        <v>2</v>
      </c>
      <c r="AJ14" s="81" t="str">
        <f>INDEX( '[1]Full Existing Stops'!$BF:$BF, MATCH(D14,'[1]Full Existing Stops'!$D:$D, 0))</f>
        <v>Sierra College</v>
      </c>
      <c r="AK14" s="81">
        <f>INDEX( '[1]Full Existing Stops'!$BO:$BO, MATCH(D14,'[1]Full Existing Stops'!$D:$D, 0))</f>
        <v>0</v>
      </c>
      <c r="AL14" s="81" t="s">
        <v>101</v>
      </c>
      <c r="AM14" s="81" t="str">
        <f>INDEX( '[1]Full Existing Stops'!$W:$W, MATCH(D14,'[1]Full Existing Stops'!$D:$D, 0))</f>
        <v>X</v>
      </c>
      <c r="AN14" s="81" t="str">
        <f>INDEX( '[1]Full Existing Stops'!$AG:$AG, MATCH(D14,'[1]Full Existing Stops'!$D:$D, 0))</f>
        <v>Y</v>
      </c>
      <c r="AO14" s="81" t="str">
        <f>INDEX( '[1]Full Existing Stops'!$AH:$AH, MATCH(D14,'[1]Full Existing Stops'!$D:$D, 0))</f>
        <v>Shelter</v>
      </c>
      <c r="AP14" s="81"/>
      <c r="AQ14" s="82" t="str">
        <f t="shared" si="0"/>
        <v>X</v>
      </c>
      <c r="AR14" s="82" t="str">
        <f t="shared" si="0"/>
        <v/>
      </c>
      <c r="AS14" s="82" t="str">
        <f t="shared" si="0"/>
        <v/>
      </c>
      <c r="AT14" s="82" t="str">
        <f t="shared" si="0"/>
        <v/>
      </c>
      <c r="AU14" s="82" t="str">
        <f t="shared" si="0"/>
        <v>X</v>
      </c>
      <c r="AV14" s="82" t="str">
        <f t="shared" si="0"/>
        <v/>
      </c>
      <c r="AW14" s="82" t="str">
        <f t="shared" si="0"/>
        <v/>
      </c>
      <c r="AX14" s="82" t="str">
        <f t="shared" si="0"/>
        <v/>
      </c>
      <c r="AY14" s="82"/>
      <c r="AZ14" s="82" t="s">
        <v>101</v>
      </c>
      <c r="BA14" s="82" t="s">
        <v>115</v>
      </c>
      <c r="BB14">
        <f t="shared" si="1"/>
        <v>10</v>
      </c>
      <c r="BC14" s="204">
        <f t="shared" si="2"/>
        <v>10</v>
      </c>
      <c r="BD14" s="82"/>
      <c r="BE14" s="82" t="str">
        <f t="shared" si="3"/>
        <v/>
      </c>
      <c r="BF14" s="82" t="str">
        <f t="shared" si="21"/>
        <v/>
      </c>
      <c r="BG14" s="82" t="str">
        <f t="shared" si="22"/>
        <v/>
      </c>
      <c r="BH14" s="82" t="str">
        <f t="shared" si="4"/>
        <v/>
      </c>
      <c r="BI14" s="82" t="str">
        <f t="shared" si="20"/>
        <v/>
      </c>
      <c r="BJ14" s="82" t="str">
        <f t="shared" si="5"/>
        <v>X</v>
      </c>
      <c r="BK14" s="82">
        <f t="shared" si="6"/>
        <v>1</v>
      </c>
      <c r="BL14" s="82" t="str">
        <f t="shared" si="7"/>
        <v/>
      </c>
      <c r="BM14" s="82" t="str">
        <f t="shared" si="8"/>
        <v/>
      </c>
      <c r="BN14" s="82" t="str">
        <f t="shared" si="9"/>
        <v/>
      </c>
      <c r="BO14" s="82" t="str">
        <f t="shared" si="10"/>
        <v/>
      </c>
      <c r="BP14" s="82" t="str">
        <f t="shared" si="11"/>
        <v>X</v>
      </c>
      <c r="BQ14" s="82" t="str">
        <f t="shared" si="12"/>
        <v/>
      </c>
      <c r="BR14" s="82" t="str">
        <f t="shared" si="13"/>
        <v/>
      </c>
      <c r="BS14" s="82"/>
      <c r="BT14" s="82" t="str">
        <f t="shared" si="14"/>
        <v/>
      </c>
      <c r="BU14" s="82" t="str">
        <f t="shared" si="15"/>
        <v/>
      </c>
      <c r="BV14" s="82" t="str">
        <f t="shared" si="16"/>
        <v>X</v>
      </c>
      <c r="BW14" s="82" t="s">
        <v>104</v>
      </c>
      <c r="BX14" s="82"/>
      <c r="BY14" s="82"/>
      <c r="BZ14" s="82"/>
      <c r="CA14" s="82" t="str">
        <f t="shared" si="17"/>
        <v/>
      </c>
      <c r="CB14" s="82" t="s">
        <v>104</v>
      </c>
      <c r="CC14" s="82"/>
      <c r="CD14" s="82" t="str">
        <f t="shared" si="18"/>
        <v/>
      </c>
      <c r="CE14" s="82" t="str">
        <f t="shared" si="19"/>
        <v/>
      </c>
      <c r="CF14" s="82"/>
      <c r="CG14" s="82"/>
      <c r="CH14" s="42"/>
    </row>
    <row r="15" spans="2:86" x14ac:dyDescent="0.35">
      <c r="B15" s="27"/>
      <c r="C15" s="84">
        <v>30</v>
      </c>
      <c r="D15" s="126">
        <v>2025</v>
      </c>
      <c r="E15" s="127" t="s">
        <v>92</v>
      </c>
      <c r="F15" s="163" t="s">
        <v>157</v>
      </c>
      <c r="G15" s="127">
        <v>9.67</v>
      </c>
      <c r="H15" s="127">
        <v>2364</v>
      </c>
      <c r="I15" s="127">
        <v>2827</v>
      </c>
      <c r="J15" s="127">
        <v>2</v>
      </c>
      <c r="K15" s="127">
        <f>J15</f>
        <v>2</v>
      </c>
      <c r="L15" s="201">
        <v>38.817039999899997</v>
      </c>
      <c r="M15" s="201">
        <v>-121.29099234900001</v>
      </c>
      <c r="N15" s="127" t="s">
        <v>158</v>
      </c>
      <c r="O15" s="127" t="s">
        <v>129</v>
      </c>
      <c r="P15" s="127" t="s">
        <v>96</v>
      </c>
      <c r="Q15" s="127" t="s">
        <v>94</v>
      </c>
      <c r="R15" s="127" t="s">
        <v>95</v>
      </c>
      <c r="S15" s="127" t="s">
        <v>96</v>
      </c>
      <c r="T15" s="127" t="s">
        <v>98</v>
      </c>
      <c r="U15" s="127" t="s">
        <v>122</v>
      </c>
      <c r="V15" s="127" t="s">
        <v>122</v>
      </c>
      <c r="W15" s="127" t="s">
        <v>100</v>
      </c>
      <c r="X15" s="127" t="s">
        <v>122</v>
      </c>
      <c r="Y15" s="127" t="s">
        <v>100</v>
      </c>
      <c r="Z15" s="127" t="s">
        <v>100</v>
      </c>
      <c r="AA15" s="127" t="s">
        <v>99</v>
      </c>
      <c r="AB15" s="85" t="str">
        <f>INDEX( '[1]Full Existing Stops'!$AS:$AS, MATCH(D15,'[1]Full Existing Stops'!$D:$D, 0))</f>
        <v>Y</v>
      </c>
      <c r="AC15" s="127" t="str">
        <f>INDEX( '[1]Full Existing Stops'!$AW:$AW, MATCH(D15,'[1]Full Existing Stops'!$D:$D, 0))</f>
        <v>6.5  x cont</v>
      </c>
      <c r="AD15" s="85">
        <v>6.5</v>
      </c>
      <c r="AE15" s="127" t="str">
        <f>INDEX( '[1]Full Existing Stops'!$AZ:$AZ, MATCH(D15,'[1]Full Existing Stops'!$D:$D, 0))</f>
        <v>Y</v>
      </c>
      <c r="AF15" s="127" t="s">
        <v>100</v>
      </c>
      <c r="AG15" s="127" t="s">
        <v>100</v>
      </c>
      <c r="AH15" s="85" t="str">
        <f>INDEX( '[1]Full Existing Stops'!$BH:$BH, MATCH(D15,'[1]Full Existing Stops'!$D:$D, 0))</f>
        <v xml:space="preserve">N </v>
      </c>
      <c r="AI15" s="85">
        <f>INDEX( '[1]Full Existing Stops'!$BJ:$BJ, MATCH(D15,'[1]Full Existing Stops'!$D:$D, 0))</f>
        <v>2</v>
      </c>
      <c r="AJ15" s="85" t="str">
        <f>INDEX( '[1]Full Existing Stops'!$BF:$BF, MATCH(D15,'[1]Full Existing Stops'!$D:$D, 0))</f>
        <v>County Offices, College</v>
      </c>
      <c r="AK15" s="85">
        <f>INDEX( '[1]Full Existing Stops'!$BO:$BO, MATCH(D15,'[1]Full Existing Stops'!$D:$D, 0))</f>
        <v>0</v>
      </c>
      <c r="AL15" s="85" t="s">
        <v>101</v>
      </c>
      <c r="AM15" s="85" t="str">
        <f>INDEX( '[1]Full Existing Stops'!$W:$W, MATCH(D15,'[1]Full Existing Stops'!$D:$D, 0))</f>
        <v>X</v>
      </c>
      <c r="AN15" s="85" t="str">
        <f>INDEX( '[1]Full Existing Stops'!$AG:$AG, MATCH(D15,'[1]Full Existing Stops'!$D:$D, 0))</f>
        <v>Y</v>
      </c>
      <c r="AO15" s="85" t="str">
        <f>INDEX( '[1]Full Existing Stops'!$AH:$AH, MATCH(D15,'[1]Full Existing Stops'!$D:$D, 0))</f>
        <v>Tree</v>
      </c>
      <c r="AP15" s="85"/>
      <c r="AQ15" s="86" t="str">
        <f t="shared" si="0"/>
        <v/>
      </c>
      <c r="AR15" s="86" t="str">
        <f t="shared" si="0"/>
        <v>X</v>
      </c>
      <c r="AS15" s="86" t="str">
        <f t="shared" si="0"/>
        <v/>
      </c>
      <c r="AT15" s="86" t="str">
        <f t="shared" si="0"/>
        <v/>
      </c>
      <c r="AU15" s="86" t="str">
        <f t="shared" si="0"/>
        <v/>
      </c>
      <c r="AV15" s="86" t="str">
        <f t="shared" si="0"/>
        <v/>
      </c>
      <c r="AW15" s="86" t="str">
        <f t="shared" si="0"/>
        <v/>
      </c>
      <c r="AX15" s="86" t="str">
        <f t="shared" si="0"/>
        <v/>
      </c>
      <c r="AY15" s="86"/>
      <c r="AZ15" s="86" t="s">
        <v>101</v>
      </c>
      <c r="BA15" s="86" t="s">
        <v>159</v>
      </c>
      <c r="BB15">
        <f t="shared" si="1"/>
        <v>9.67</v>
      </c>
      <c r="BC15" s="205">
        <f t="shared" si="2"/>
        <v>9.67</v>
      </c>
      <c r="BD15" s="86"/>
      <c r="BE15" s="86" t="str">
        <f t="shared" si="3"/>
        <v/>
      </c>
      <c r="BF15" s="86" t="str">
        <f t="shared" si="21"/>
        <v/>
      </c>
      <c r="BG15" s="86" t="str">
        <f t="shared" si="22"/>
        <v/>
      </c>
      <c r="BH15" s="86" t="str">
        <f t="shared" si="4"/>
        <v>X</v>
      </c>
      <c r="BI15" s="86" t="str">
        <f t="shared" si="20"/>
        <v/>
      </c>
      <c r="BJ15" s="86" t="str">
        <f t="shared" si="5"/>
        <v>X</v>
      </c>
      <c r="BK15" s="86">
        <f t="shared" si="6"/>
        <v>1.5</v>
      </c>
      <c r="BL15" s="86" t="str">
        <f t="shared" si="7"/>
        <v/>
      </c>
      <c r="BM15" s="86" t="str">
        <f t="shared" si="8"/>
        <v>X</v>
      </c>
      <c r="BN15" s="86" t="str">
        <f t="shared" si="9"/>
        <v/>
      </c>
      <c r="BO15" s="86" t="str">
        <f t="shared" si="10"/>
        <v>X</v>
      </c>
      <c r="BP15" s="86" t="str">
        <f t="shared" si="11"/>
        <v>X</v>
      </c>
      <c r="BQ15" s="86" t="str">
        <f t="shared" si="12"/>
        <v/>
      </c>
      <c r="BR15" s="86" t="str">
        <f t="shared" si="13"/>
        <v>X</v>
      </c>
      <c r="BS15" s="86"/>
      <c r="BT15" s="86" t="str">
        <f t="shared" si="14"/>
        <v>X</v>
      </c>
      <c r="BU15" s="86" t="str">
        <f t="shared" si="15"/>
        <v/>
      </c>
      <c r="BV15" s="86" t="str">
        <f t="shared" si="16"/>
        <v>X</v>
      </c>
      <c r="BW15" s="86" t="s">
        <v>104</v>
      </c>
      <c r="BX15" s="86"/>
      <c r="BY15" s="86"/>
      <c r="BZ15" s="86"/>
      <c r="CA15" s="86" t="str">
        <f t="shared" si="17"/>
        <v/>
      </c>
      <c r="CB15" s="86" t="s">
        <v>104</v>
      </c>
      <c r="CC15" s="86"/>
      <c r="CD15" s="86" t="str">
        <f t="shared" si="18"/>
        <v/>
      </c>
      <c r="CE15" s="86" t="str">
        <f t="shared" si="19"/>
        <v>X</v>
      </c>
      <c r="CF15" s="86"/>
      <c r="CG15" s="86"/>
      <c r="CH15" s="43"/>
    </row>
    <row r="16" spans="2:86" x14ac:dyDescent="0.35">
      <c r="B16" s="25"/>
      <c r="C16" s="80">
        <v>73</v>
      </c>
      <c r="D16" s="128">
        <v>4001</v>
      </c>
      <c r="E16" s="129" t="s">
        <v>92</v>
      </c>
      <c r="F16" s="160" t="s">
        <v>160</v>
      </c>
      <c r="G16" s="129">
        <v>7.56</v>
      </c>
      <c r="H16" s="129">
        <v>146</v>
      </c>
      <c r="I16" s="129">
        <v>736</v>
      </c>
      <c r="J16" s="129">
        <v>3</v>
      </c>
      <c r="K16" s="129">
        <v>2</v>
      </c>
      <c r="L16" s="200">
        <v>39.098854738999997</v>
      </c>
      <c r="M16" s="200">
        <v>-120.953124647</v>
      </c>
      <c r="N16" s="129" t="s">
        <v>161</v>
      </c>
      <c r="O16" s="129" t="s">
        <v>107</v>
      </c>
      <c r="P16" s="129" t="s">
        <v>94</v>
      </c>
      <c r="Q16" s="129" t="s">
        <v>94</v>
      </c>
      <c r="R16" s="129" t="s">
        <v>98</v>
      </c>
      <c r="S16" s="129" t="s">
        <v>96</v>
      </c>
      <c r="T16" s="129" t="s">
        <v>107</v>
      </c>
      <c r="U16" s="129">
        <v>4</v>
      </c>
      <c r="V16" s="129" t="s">
        <v>129</v>
      </c>
      <c r="W16" s="129" t="s">
        <v>96</v>
      </c>
      <c r="X16" s="129" t="s">
        <v>129</v>
      </c>
      <c r="Y16" s="129" t="s">
        <v>96</v>
      </c>
      <c r="Z16" s="129" t="s">
        <v>96</v>
      </c>
      <c r="AA16" s="129" t="s">
        <v>99</v>
      </c>
      <c r="AB16" s="81" t="str">
        <f>INDEX( '[1]Full Existing Stops'!$AS:$AS, MATCH(D16,'[1]Full Existing Stops'!$D:$D, 0))</f>
        <v>Y</v>
      </c>
      <c r="AC16" s="129" t="str">
        <f>INDEX( '[1]Full Existing Stops'!$AW:$AW, MATCH(D16,'[1]Full Existing Stops'!$D:$D, 0))</f>
        <v>6 x cont</v>
      </c>
      <c r="AD16" s="81">
        <v>6</v>
      </c>
      <c r="AE16" s="129" t="str">
        <f>INDEX( '[1]Full Existing Stops'!$AZ:$AZ, MATCH(D16,'[1]Full Existing Stops'!$D:$D, 0))</f>
        <v>Y</v>
      </c>
      <c r="AF16" s="129" t="s">
        <v>96</v>
      </c>
      <c r="AG16" s="129" t="s">
        <v>96</v>
      </c>
      <c r="AH16" s="81" t="str">
        <f>INDEX( '[1]Full Existing Stops'!$BH:$BH, MATCH(D16,'[1]Full Existing Stops'!$D:$D, 0))</f>
        <v>Y</v>
      </c>
      <c r="AI16" s="81" t="str">
        <f>INDEX( '[1]Full Existing Stops'!$BJ:$BJ, MATCH(D16,'[1]Full Existing Stops'!$D:$D, 0))</f>
        <v>X</v>
      </c>
      <c r="AJ16" s="81" t="str">
        <f>INDEX( '[1]Full Existing Stops'!$BF:$BF, MATCH(D16,'[1]Full Existing Stops'!$D:$D, 0))</f>
        <v>Downtown</v>
      </c>
      <c r="AK16" s="81" t="str">
        <f>INDEX( '[1]Full Existing Stops'!$BO:$BO, MATCH(D16,'[1]Full Existing Stops'!$D:$D, 0))</f>
        <v>Needs new schedules / map</v>
      </c>
      <c r="AL16" s="81" t="s">
        <v>162</v>
      </c>
      <c r="AM16" s="81" t="str">
        <f>INDEX( '[1]Full Existing Stops'!$W:$W, MATCH(D16,'[1]Full Existing Stops'!$D:$D, 0))</f>
        <v>Bad and/or Missing</v>
      </c>
      <c r="AN16" s="81" t="str">
        <f>INDEX( '[1]Full Existing Stops'!$AG:$AG, MATCH(D16,'[1]Full Existing Stops'!$D:$D, 0))</f>
        <v>Y</v>
      </c>
      <c r="AO16" s="81" t="str">
        <f>INDEX( '[1]Full Existing Stops'!$AH:$AH, MATCH(D16,'[1]Full Existing Stops'!$D:$D, 0))</f>
        <v>Shelter</v>
      </c>
      <c r="AP16" s="81"/>
      <c r="AQ16" s="82" t="str">
        <f t="shared" si="0"/>
        <v/>
      </c>
      <c r="AR16" s="82" t="str">
        <f t="shared" si="0"/>
        <v/>
      </c>
      <c r="AS16" s="82" t="str">
        <f t="shared" si="0"/>
        <v/>
      </c>
      <c r="AT16" s="82" t="str">
        <f t="shared" si="0"/>
        <v>X</v>
      </c>
      <c r="AU16" s="82" t="str">
        <f t="shared" si="0"/>
        <v/>
      </c>
      <c r="AV16" s="82" t="str">
        <f t="shared" si="0"/>
        <v>X</v>
      </c>
      <c r="AW16" s="82" t="str">
        <f t="shared" si="0"/>
        <v/>
      </c>
      <c r="AX16" s="82" t="str">
        <f t="shared" si="0"/>
        <v/>
      </c>
      <c r="AY16" s="82"/>
      <c r="AZ16" s="82" t="s">
        <v>162</v>
      </c>
      <c r="BA16" s="82" t="s">
        <v>126</v>
      </c>
      <c r="BB16">
        <f t="shared" si="1"/>
        <v>7.56</v>
      </c>
      <c r="BC16" s="204">
        <f t="shared" si="2"/>
        <v>7.56</v>
      </c>
      <c r="BD16" s="82"/>
      <c r="BE16" s="82" t="str">
        <f t="shared" si="3"/>
        <v/>
      </c>
      <c r="BF16" s="82" t="str">
        <f t="shared" si="21"/>
        <v/>
      </c>
      <c r="BG16" s="82" t="str">
        <f t="shared" si="22"/>
        <v/>
      </c>
      <c r="BH16" s="82" t="str">
        <f t="shared" si="4"/>
        <v/>
      </c>
      <c r="BI16" s="82" t="str">
        <f t="shared" si="20"/>
        <v/>
      </c>
      <c r="BJ16" s="82" t="str">
        <f t="shared" si="5"/>
        <v>X</v>
      </c>
      <c r="BK16" s="82">
        <f t="shared" si="6"/>
        <v>2</v>
      </c>
      <c r="BL16" s="82" t="str">
        <f t="shared" si="7"/>
        <v/>
      </c>
      <c r="BM16" s="82" t="str">
        <f t="shared" si="8"/>
        <v/>
      </c>
      <c r="BN16" s="82" t="str">
        <f t="shared" si="9"/>
        <v/>
      </c>
      <c r="BO16" s="82" t="str">
        <f t="shared" si="10"/>
        <v/>
      </c>
      <c r="BP16" s="82" t="str">
        <f t="shared" si="11"/>
        <v/>
      </c>
      <c r="BQ16" s="82" t="str">
        <f t="shared" si="12"/>
        <v>X</v>
      </c>
      <c r="BR16" s="82" t="str">
        <f t="shared" si="13"/>
        <v/>
      </c>
      <c r="BS16" s="82"/>
      <c r="BT16" s="82" t="str">
        <f t="shared" si="14"/>
        <v/>
      </c>
      <c r="BU16" s="82" t="str">
        <f t="shared" si="15"/>
        <v/>
      </c>
      <c r="BV16" s="82" t="str">
        <f t="shared" si="16"/>
        <v/>
      </c>
      <c r="BW16" s="82" t="s">
        <v>104</v>
      </c>
      <c r="BX16" s="82"/>
      <c r="BY16" s="82"/>
      <c r="BZ16" s="82"/>
      <c r="CA16" s="82" t="str">
        <f t="shared" si="17"/>
        <v/>
      </c>
      <c r="CB16" s="82" t="s">
        <v>104</v>
      </c>
      <c r="CC16" s="82"/>
      <c r="CD16" s="82" t="str">
        <f t="shared" si="18"/>
        <v/>
      </c>
      <c r="CE16" s="82" t="str">
        <f t="shared" si="19"/>
        <v/>
      </c>
      <c r="CF16" s="82"/>
      <c r="CG16" s="82"/>
      <c r="CH16" s="42"/>
    </row>
    <row r="17" spans="2:86" x14ac:dyDescent="0.35">
      <c r="B17" s="27"/>
      <c r="C17" s="84">
        <v>53</v>
      </c>
      <c r="D17" s="130">
        <v>3010</v>
      </c>
      <c r="E17" s="131" t="s">
        <v>92</v>
      </c>
      <c r="F17" s="161" t="s">
        <v>163</v>
      </c>
      <c r="G17" s="127">
        <v>6.92</v>
      </c>
      <c r="H17" s="127">
        <v>1600</v>
      </c>
      <c r="I17" s="127">
        <v>1068</v>
      </c>
      <c r="J17" s="127">
        <v>3</v>
      </c>
      <c r="K17" s="127">
        <v>2</v>
      </c>
      <c r="L17" s="201">
        <v>38.943310305899999</v>
      </c>
      <c r="M17" s="201">
        <v>-121.09452114600001</v>
      </c>
      <c r="N17" s="127" t="s">
        <v>164</v>
      </c>
      <c r="O17" s="127" t="s">
        <v>94</v>
      </c>
      <c r="P17" s="127" t="s">
        <v>94</v>
      </c>
      <c r="Q17" s="127" t="s">
        <v>94</v>
      </c>
      <c r="R17" s="127" t="s">
        <v>95</v>
      </c>
      <c r="S17" s="127" t="s">
        <v>94</v>
      </c>
      <c r="T17" s="127" t="s">
        <v>98</v>
      </c>
      <c r="U17" s="127">
        <v>3</v>
      </c>
      <c r="V17" s="127" t="s">
        <v>108</v>
      </c>
      <c r="W17" s="127" t="s">
        <v>96</v>
      </c>
      <c r="X17" s="127" t="s">
        <v>165</v>
      </c>
      <c r="Y17" s="127" t="s">
        <v>96</v>
      </c>
      <c r="Z17" s="127" t="s">
        <v>94</v>
      </c>
      <c r="AA17" s="127" t="s">
        <v>99</v>
      </c>
      <c r="AB17" s="85" t="str">
        <f>INDEX( '[1]Full Existing Stops'!$AS:$AS, MATCH(D17,'[1]Full Existing Stops'!$D:$D, 0))</f>
        <v>Y</v>
      </c>
      <c r="AC17" s="127" t="str">
        <f>INDEX( '[1]Full Existing Stops'!$AW:$AW, MATCH(D17,'[1]Full Existing Stops'!$D:$D, 0))</f>
        <v xml:space="preserve">6 x </v>
      </c>
      <c r="AD17" s="85">
        <v>6</v>
      </c>
      <c r="AE17" s="127" t="str">
        <f>INDEX( '[1]Full Existing Stops'!$AZ:$AZ, MATCH(D17,'[1]Full Existing Stops'!$D:$D, 0))</f>
        <v>Y</v>
      </c>
      <c r="AF17" s="127" t="s">
        <v>94</v>
      </c>
      <c r="AG17" s="127" t="s">
        <v>94</v>
      </c>
      <c r="AH17" s="85" t="str">
        <f>INDEX( '[1]Full Existing Stops'!$BH:$BH, MATCH(D17,'[1]Full Existing Stops'!$D:$D, 0))</f>
        <v>N</v>
      </c>
      <c r="AI17" s="85">
        <f>INDEX( '[1]Full Existing Stops'!$BJ:$BJ, MATCH(D17,'[1]Full Existing Stops'!$D:$D, 0))</f>
        <v>2</v>
      </c>
      <c r="AJ17" s="85" t="str">
        <f>INDEX( '[1]Full Existing Stops'!$BF:$BF, MATCH(D17,'[1]Full Existing Stops'!$D:$D, 0))</f>
        <v>Target</v>
      </c>
      <c r="AK17" s="85" t="str">
        <f>INDEX( '[1]Full Existing Stops'!$BO:$BO, MATCH(D17,'[1]Full Existing Stops'!$D:$D, 0))</f>
        <v xml:space="preserve"> - </v>
      </c>
      <c r="AL17" s="85" t="s">
        <v>166</v>
      </c>
      <c r="AM17" s="85" t="str">
        <f>INDEX( '[1]Full Existing Stops'!$W:$W, MATCH(D17,'[1]Full Existing Stops'!$D:$D, 0))</f>
        <v>X</v>
      </c>
      <c r="AN17" s="85" t="str">
        <f>INDEX( '[1]Full Existing Stops'!$AG:$AG, MATCH(D17,'[1]Full Existing Stops'!$D:$D, 0))</f>
        <v>Y</v>
      </c>
      <c r="AO17" s="85" t="str">
        <f>INDEX( '[1]Full Existing Stops'!$AH:$AH, MATCH(D17,'[1]Full Existing Stops'!$D:$D, 0))</f>
        <v>Shelter</v>
      </c>
      <c r="AP17" s="85"/>
      <c r="AQ17" s="86" t="str">
        <f t="shared" si="0"/>
        <v/>
      </c>
      <c r="AR17" s="86" t="str">
        <f t="shared" si="0"/>
        <v/>
      </c>
      <c r="AS17" s="86" t="str">
        <f t="shared" si="0"/>
        <v>X</v>
      </c>
      <c r="AT17" s="86" t="str">
        <f t="shared" si="0"/>
        <v/>
      </c>
      <c r="AU17" s="86" t="str">
        <f t="shared" si="0"/>
        <v/>
      </c>
      <c r="AV17" s="86" t="str">
        <f t="shared" si="0"/>
        <v/>
      </c>
      <c r="AW17" s="86" t="str">
        <f t="shared" si="0"/>
        <v/>
      </c>
      <c r="AX17" s="86" t="str">
        <f t="shared" si="0"/>
        <v/>
      </c>
      <c r="AY17" s="86"/>
      <c r="AZ17" s="86" t="s">
        <v>167</v>
      </c>
      <c r="BA17" s="86" t="s">
        <v>159</v>
      </c>
      <c r="BB17">
        <f t="shared" si="1"/>
        <v>6.92</v>
      </c>
      <c r="BC17" s="205">
        <f t="shared" si="2"/>
        <v>6.92</v>
      </c>
      <c r="BD17" s="86"/>
      <c r="BE17" s="86" t="str">
        <f t="shared" si="3"/>
        <v>X</v>
      </c>
      <c r="BF17" s="86" t="str">
        <f t="shared" si="21"/>
        <v>X</v>
      </c>
      <c r="BG17" s="86" t="str">
        <f t="shared" si="22"/>
        <v/>
      </c>
      <c r="BH17" s="86" t="str">
        <f t="shared" si="4"/>
        <v/>
      </c>
      <c r="BI17" s="86" t="str">
        <f t="shared" si="20"/>
        <v/>
      </c>
      <c r="BJ17" s="86" t="str">
        <f t="shared" si="5"/>
        <v>X</v>
      </c>
      <c r="BK17" s="86">
        <f t="shared" si="6"/>
        <v>2</v>
      </c>
      <c r="BL17" s="86" t="str">
        <f t="shared" si="7"/>
        <v/>
      </c>
      <c r="BM17" s="86" t="str">
        <f t="shared" si="8"/>
        <v/>
      </c>
      <c r="BN17" s="86" t="str">
        <f t="shared" si="9"/>
        <v/>
      </c>
      <c r="BO17" s="86" t="str">
        <f t="shared" si="10"/>
        <v>X</v>
      </c>
      <c r="BP17" s="86" t="str">
        <f t="shared" si="11"/>
        <v>X</v>
      </c>
      <c r="BQ17" s="86" t="str">
        <f t="shared" si="12"/>
        <v/>
      </c>
      <c r="BR17" s="86" t="str">
        <f t="shared" si="13"/>
        <v/>
      </c>
      <c r="BS17" s="86"/>
      <c r="BT17" s="86" t="str">
        <f t="shared" si="14"/>
        <v/>
      </c>
      <c r="BU17" s="86" t="str">
        <f t="shared" si="15"/>
        <v>X</v>
      </c>
      <c r="BV17" s="86" t="str">
        <f t="shared" si="16"/>
        <v>X</v>
      </c>
      <c r="BW17" s="86" t="s">
        <v>104</v>
      </c>
      <c r="BX17" s="86"/>
      <c r="BY17" s="86"/>
      <c r="BZ17" s="86"/>
      <c r="CA17" s="86" t="str">
        <f t="shared" si="17"/>
        <v/>
      </c>
      <c r="CB17" s="86" t="s">
        <v>104</v>
      </c>
      <c r="CC17" s="86"/>
      <c r="CD17" s="86" t="str">
        <f t="shared" si="18"/>
        <v/>
      </c>
      <c r="CE17" s="86" t="str">
        <f t="shared" si="19"/>
        <v>X</v>
      </c>
      <c r="CF17" s="86"/>
      <c r="CG17" s="86"/>
      <c r="CH17" s="43"/>
    </row>
    <row r="18" spans="2:86" x14ac:dyDescent="0.35">
      <c r="B18" s="25"/>
      <c r="C18" s="80">
        <v>56</v>
      </c>
      <c r="D18" s="128">
        <v>3015</v>
      </c>
      <c r="E18" s="129" t="s">
        <v>92</v>
      </c>
      <c r="F18" s="160" t="s">
        <v>168</v>
      </c>
      <c r="G18" s="129">
        <v>5.83</v>
      </c>
      <c r="H18" s="129">
        <v>1470</v>
      </c>
      <c r="I18" s="129">
        <v>3148</v>
      </c>
      <c r="J18" s="129">
        <v>2</v>
      </c>
      <c r="K18" s="129">
        <f>J18</f>
        <v>2</v>
      </c>
      <c r="L18" s="200">
        <v>38.947046003600001</v>
      </c>
      <c r="M18" s="200">
        <v>-121.104565812</v>
      </c>
      <c r="N18" s="129" t="s">
        <v>164</v>
      </c>
      <c r="O18" s="129" t="s">
        <v>94</v>
      </c>
      <c r="P18" s="129" t="s">
        <v>94</v>
      </c>
      <c r="Q18" s="129" t="s">
        <v>94</v>
      </c>
      <c r="R18" s="129" t="s">
        <v>95</v>
      </c>
      <c r="S18" s="129" t="s">
        <v>94</v>
      </c>
      <c r="T18" s="129" t="s">
        <v>98</v>
      </c>
      <c r="U18" s="129">
        <v>2</v>
      </c>
      <c r="V18" s="129" t="s">
        <v>169</v>
      </c>
      <c r="W18" s="129" t="s">
        <v>96</v>
      </c>
      <c r="X18" s="129" t="s">
        <v>165</v>
      </c>
      <c r="Y18" s="129" t="s">
        <v>94</v>
      </c>
      <c r="Z18" s="129" t="s">
        <v>94</v>
      </c>
      <c r="AA18" s="129" t="s">
        <v>99</v>
      </c>
      <c r="AB18" s="81" t="str">
        <f>INDEX( '[1]Full Existing Stops'!$AS:$AS, MATCH(D18,'[1]Full Existing Stops'!$D:$D, 0))</f>
        <v>Y</v>
      </c>
      <c r="AC18" s="129">
        <f>INDEX( '[1]Full Existing Stops'!$AW:$AW, MATCH(D18,'[1]Full Existing Stops'!$D:$D, 0))</f>
        <v>4</v>
      </c>
      <c r="AD18" s="81">
        <v>4</v>
      </c>
      <c r="AE18" s="129" t="str">
        <f>INDEX( '[1]Full Existing Stops'!$AZ:$AZ, MATCH(D18,'[1]Full Existing Stops'!$D:$D, 0))</f>
        <v>Y</v>
      </c>
      <c r="AF18" s="129" t="s">
        <v>94</v>
      </c>
      <c r="AG18" s="129" t="s">
        <v>94</v>
      </c>
      <c r="AH18" s="81" t="str">
        <f>INDEX( '[1]Full Existing Stops'!$BH:$BH, MATCH(D18,'[1]Full Existing Stops'!$D:$D, 0))</f>
        <v>N</v>
      </c>
      <c r="AI18" s="81" t="str">
        <f>INDEX( '[1]Full Existing Stops'!$BJ:$BJ, MATCH(D18,'[1]Full Existing Stops'!$D:$D, 0))</f>
        <v>X</v>
      </c>
      <c r="AJ18" s="81" t="str">
        <f>INDEX( '[1]Full Existing Stops'!$BF:$BF, MATCH(D18,'[1]Full Existing Stops'!$D:$D, 0))</f>
        <v>Residential</v>
      </c>
      <c r="AK18" s="81" t="str">
        <f>INDEX( '[1]Full Existing Stops'!$BO:$BO, MATCH(D18,'[1]Full Existing Stops'!$D:$D, 0))</f>
        <v>ADA Not acceptable</v>
      </c>
      <c r="AL18" s="81" t="s">
        <v>166</v>
      </c>
      <c r="AM18" s="81" t="str">
        <f>INDEX( '[1]Full Existing Stops'!$W:$W, MATCH(D18,'[1]Full Existing Stops'!$D:$D, 0))</f>
        <v>X</v>
      </c>
      <c r="AN18" s="81" t="str">
        <f>INDEX( '[1]Full Existing Stops'!$AG:$AG, MATCH(D18,'[1]Full Existing Stops'!$D:$D, 0))</f>
        <v>Y</v>
      </c>
      <c r="AO18" s="81" t="str">
        <f>INDEX( '[1]Full Existing Stops'!$AH:$AH, MATCH(D18,'[1]Full Existing Stops'!$D:$D, 0))</f>
        <v>Shelter</v>
      </c>
      <c r="AP18" s="81"/>
      <c r="AQ18" s="82" t="str">
        <f t="shared" ref="AQ18:AX27" si="23">IF(ISNUMBER(SEARCH(AQ$7,$N18)), "X", "")</f>
        <v/>
      </c>
      <c r="AR18" s="82" t="str">
        <f t="shared" si="23"/>
        <v/>
      </c>
      <c r="AS18" s="82" t="str">
        <f t="shared" si="23"/>
        <v>X</v>
      </c>
      <c r="AT18" s="82" t="str">
        <f t="shared" si="23"/>
        <v/>
      </c>
      <c r="AU18" s="82" t="str">
        <f t="shared" si="23"/>
        <v/>
      </c>
      <c r="AV18" s="82" t="str">
        <f t="shared" si="23"/>
        <v/>
      </c>
      <c r="AW18" s="82" t="str">
        <f t="shared" si="23"/>
        <v/>
      </c>
      <c r="AX18" s="82" t="str">
        <f t="shared" si="23"/>
        <v/>
      </c>
      <c r="AY18" s="82"/>
      <c r="AZ18" s="82" t="s">
        <v>167</v>
      </c>
      <c r="BA18" s="82"/>
      <c r="BB18">
        <f t="shared" si="1"/>
        <v>5.83</v>
      </c>
      <c r="BC18" s="204">
        <f t="shared" si="2"/>
        <v>5.83</v>
      </c>
      <c r="BD18" s="82"/>
      <c r="BE18" s="82" t="str">
        <f t="shared" si="3"/>
        <v>X</v>
      </c>
      <c r="BF18" s="82" t="str">
        <f t="shared" si="21"/>
        <v>X</v>
      </c>
      <c r="BG18" s="82" t="str">
        <f t="shared" si="22"/>
        <v/>
      </c>
      <c r="BH18" s="82" t="str">
        <f t="shared" si="4"/>
        <v/>
      </c>
      <c r="BI18" s="82" t="str">
        <f t="shared" si="20"/>
        <v/>
      </c>
      <c r="BJ18" s="82" t="str">
        <f t="shared" si="5"/>
        <v>X</v>
      </c>
      <c r="BK18" s="82">
        <f t="shared" si="6"/>
        <v>4</v>
      </c>
      <c r="BL18" s="82" t="str">
        <f t="shared" si="7"/>
        <v/>
      </c>
      <c r="BM18" s="82" t="str">
        <f t="shared" si="8"/>
        <v/>
      </c>
      <c r="BN18" s="82" t="str">
        <f t="shared" si="9"/>
        <v/>
      </c>
      <c r="BO18" s="82" t="str">
        <f t="shared" si="10"/>
        <v>X</v>
      </c>
      <c r="BP18" s="82" t="str">
        <f t="shared" si="11"/>
        <v>X</v>
      </c>
      <c r="BQ18" s="82" t="str">
        <f t="shared" si="12"/>
        <v/>
      </c>
      <c r="BR18" s="82" t="str">
        <f t="shared" si="13"/>
        <v>X</v>
      </c>
      <c r="BS18" s="82"/>
      <c r="BT18" s="82" t="str">
        <f t="shared" si="14"/>
        <v/>
      </c>
      <c r="BU18" s="82" t="str">
        <f t="shared" si="15"/>
        <v>X</v>
      </c>
      <c r="BV18" s="82" t="str">
        <f t="shared" si="16"/>
        <v>X</v>
      </c>
      <c r="BW18" s="82" t="s">
        <v>104</v>
      </c>
      <c r="BX18" s="82"/>
      <c r="BY18" s="82"/>
      <c r="BZ18" s="82"/>
      <c r="CA18" s="82" t="str">
        <f t="shared" si="17"/>
        <v/>
      </c>
      <c r="CB18" s="82" t="s">
        <v>104</v>
      </c>
      <c r="CC18" s="82"/>
      <c r="CD18" s="82" t="str">
        <f t="shared" si="18"/>
        <v/>
      </c>
      <c r="CE18" s="82" t="str">
        <f t="shared" si="19"/>
        <v>X</v>
      </c>
      <c r="CF18" s="82" t="s">
        <v>104</v>
      </c>
      <c r="CG18" s="82"/>
      <c r="CH18" s="42"/>
    </row>
    <row r="19" spans="2:86" x14ac:dyDescent="0.35">
      <c r="B19" s="27"/>
      <c r="C19" s="84">
        <v>85</v>
      </c>
      <c r="D19" s="126">
        <v>7006</v>
      </c>
      <c r="E19" s="127" t="s">
        <v>92</v>
      </c>
      <c r="F19" s="163" t="s">
        <v>170</v>
      </c>
      <c r="G19" s="127">
        <v>5</v>
      </c>
      <c r="H19" s="127">
        <v>152</v>
      </c>
      <c r="I19" s="127">
        <v>3998</v>
      </c>
      <c r="J19" s="127">
        <v>2</v>
      </c>
      <c r="K19" s="127">
        <f>J19</f>
        <v>2</v>
      </c>
      <c r="L19" s="201">
        <v>38.868374189100003</v>
      </c>
      <c r="M19" s="201">
        <v>-121.31517914200001</v>
      </c>
      <c r="N19" s="127" t="s">
        <v>128</v>
      </c>
      <c r="O19" s="127" t="s">
        <v>107</v>
      </c>
      <c r="P19" s="127" t="s">
        <v>94</v>
      </c>
      <c r="Q19" s="127" t="s">
        <v>94</v>
      </c>
      <c r="R19" s="127" t="s">
        <v>95</v>
      </c>
      <c r="S19" s="127" t="s">
        <v>96</v>
      </c>
      <c r="T19" s="127" t="s">
        <v>97</v>
      </c>
      <c r="U19" s="127" t="s">
        <v>98</v>
      </c>
      <c r="V19" s="127" t="s">
        <v>122</v>
      </c>
      <c r="W19" s="127" t="s">
        <v>94</v>
      </c>
      <c r="X19" s="127" t="s">
        <v>95</v>
      </c>
      <c r="Y19" s="127" t="s">
        <v>94</v>
      </c>
      <c r="Z19" s="127" t="s">
        <v>94</v>
      </c>
      <c r="AA19" s="127" t="s">
        <v>148</v>
      </c>
      <c r="AB19" s="85" t="str">
        <f>INDEX( '[1]Full Existing Stops'!$AS:$AS, MATCH(D19,'[1]Full Existing Stops'!$D:$D, 0))</f>
        <v>Y</v>
      </c>
      <c r="AC19" s="127" t="str">
        <f>INDEX( '[1]Full Existing Stops'!$AW:$AW, MATCH(D19,'[1]Full Existing Stops'!$D:$D, 0))</f>
        <v>10 x cont</v>
      </c>
      <c r="AD19" s="85">
        <v>10</v>
      </c>
      <c r="AE19" s="127" t="str">
        <f>INDEX( '[1]Full Existing Stops'!$AZ:$AZ, MATCH(D19,'[1]Full Existing Stops'!$D:$D, 0))</f>
        <v>Y</v>
      </c>
      <c r="AF19" s="127" t="s">
        <v>96</v>
      </c>
      <c r="AG19" s="127" t="s">
        <v>100</v>
      </c>
      <c r="AH19" s="85" t="s">
        <v>94</v>
      </c>
      <c r="AI19" s="85">
        <f>INDEX( '[1]Full Existing Stops'!$BJ:$BJ, MATCH(D19,'[1]Full Existing Stops'!$D:$D, 0))</f>
        <v>2</v>
      </c>
      <c r="AJ19" s="85" t="str">
        <f>INDEX( '[1]Full Existing Stops'!$BF:$BF, MATCH(D19,'[1]Full Existing Stops'!$D:$D, 0))</f>
        <v>Residential, N/A</v>
      </c>
      <c r="AK19" s="85">
        <f>INDEX( '[1]Full Existing Stops'!$BO:$BO, MATCH(D19,'[1]Full Existing Stops'!$D:$D, 0))</f>
        <v>0</v>
      </c>
      <c r="AL19" s="85" t="s">
        <v>114</v>
      </c>
      <c r="AM19" s="85" t="str">
        <f>INDEX( '[1]Full Existing Stops'!$W:$W, MATCH(D19,'[1]Full Existing Stops'!$D:$D, 0))</f>
        <v>X</v>
      </c>
      <c r="AN19" s="85" t="str">
        <f>INDEX( '[1]Full Existing Stops'!$AG:$AG, MATCH(D19,'[1]Full Existing Stops'!$D:$D, 0))</f>
        <v>N</v>
      </c>
      <c r="AO19" s="85" t="str">
        <f>INDEX( '[1]Full Existing Stops'!$AH:$AH, MATCH(D19,'[1]Full Existing Stops'!$D:$D, 0))</f>
        <v xml:space="preserve"> - </v>
      </c>
      <c r="AP19" s="85"/>
      <c r="AQ19" s="86" t="str">
        <f t="shared" si="23"/>
        <v/>
      </c>
      <c r="AR19" s="86" t="str">
        <f t="shared" si="23"/>
        <v/>
      </c>
      <c r="AS19" s="86" t="str">
        <f t="shared" si="23"/>
        <v/>
      </c>
      <c r="AT19" s="86" t="str">
        <f t="shared" si="23"/>
        <v/>
      </c>
      <c r="AU19" s="86" t="str">
        <f t="shared" si="23"/>
        <v/>
      </c>
      <c r="AV19" s="86" t="str">
        <f t="shared" si="23"/>
        <v/>
      </c>
      <c r="AW19" s="86" t="str">
        <f t="shared" si="23"/>
        <v>X</v>
      </c>
      <c r="AX19" s="86" t="str">
        <f t="shared" si="23"/>
        <v/>
      </c>
      <c r="AY19" s="86"/>
      <c r="AZ19" s="86" t="s">
        <v>114</v>
      </c>
      <c r="BA19" s="86"/>
      <c r="BB19">
        <f t="shared" si="1"/>
        <v>5</v>
      </c>
      <c r="BC19" s="205">
        <f t="shared" si="2"/>
        <v>5</v>
      </c>
      <c r="BD19" s="86"/>
      <c r="BE19" s="86" t="str">
        <f t="shared" si="3"/>
        <v/>
      </c>
      <c r="BF19" s="86" t="str">
        <f t="shared" si="21"/>
        <v/>
      </c>
      <c r="BG19" s="86" t="str">
        <f t="shared" si="22"/>
        <v/>
      </c>
      <c r="BH19" s="86" t="str">
        <f t="shared" si="4"/>
        <v/>
      </c>
      <c r="BI19" s="86" t="str">
        <f t="shared" si="20"/>
        <v/>
      </c>
      <c r="BJ19" s="86" t="str">
        <f t="shared" si="5"/>
        <v/>
      </c>
      <c r="BK19" s="86" t="str">
        <f t="shared" si="6"/>
        <v/>
      </c>
      <c r="BL19" s="86" t="str">
        <f t="shared" si="7"/>
        <v/>
      </c>
      <c r="BM19" s="86" t="str">
        <f t="shared" si="8"/>
        <v>X</v>
      </c>
      <c r="BN19" s="86" t="str">
        <f t="shared" si="9"/>
        <v/>
      </c>
      <c r="BO19" s="86" t="str">
        <f t="shared" si="10"/>
        <v/>
      </c>
      <c r="BP19" s="86" t="str">
        <f t="shared" si="11"/>
        <v>X</v>
      </c>
      <c r="BQ19" s="86" t="str">
        <f t="shared" si="12"/>
        <v/>
      </c>
      <c r="BR19" s="86" t="str">
        <f t="shared" si="13"/>
        <v>X</v>
      </c>
      <c r="BS19" s="86"/>
      <c r="BT19" s="86" t="str">
        <f t="shared" si="14"/>
        <v>X</v>
      </c>
      <c r="BU19" s="86" t="str">
        <f t="shared" si="15"/>
        <v/>
      </c>
      <c r="BV19" s="86" t="str">
        <f t="shared" si="16"/>
        <v>X</v>
      </c>
      <c r="BW19" s="86" t="s">
        <v>104</v>
      </c>
      <c r="BX19" s="86"/>
      <c r="BY19" s="86"/>
      <c r="BZ19" s="86"/>
      <c r="CA19" s="86" t="str">
        <f t="shared" si="17"/>
        <v>X</v>
      </c>
      <c r="CB19" s="86" t="s">
        <v>104</v>
      </c>
      <c r="CC19" s="86"/>
      <c r="CD19" s="86" t="str">
        <f t="shared" si="18"/>
        <v/>
      </c>
      <c r="CE19" s="86" t="str">
        <f t="shared" si="19"/>
        <v>X</v>
      </c>
      <c r="CF19" s="86"/>
      <c r="CG19" s="86"/>
      <c r="CH19" s="43"/>
    </row>
    <row r="20" spans="2:86" x14ac:dyDescent="0.35">
      <c r="B20" s="25"/>
      <c r="C20" s="80">
        <v>26</v>
      </c>
      <c r="D20" s="128">
        <v>2020</v>
      </c>
      <c r="E20" s="129" t="s">
        <v>92</v>
      </c>
      <c r="F20" s="160" t="s">
        <v>171</v>
      </c>
      <c r="G20" s="129">
        <v>4</v>
      </c>
      <c r="H20" s="129">
        <v>2160</v>
      </c>
      <c r="I20" s="129">
        <v>3374</v>
      </c>
      <c r="J20" s="129">
        <v>2</v>
      </c>
      <c r="K20" s="129">
        <f>J20</f>
        <v>2</v>
      </c>
      <c r="L20" s="200">
        <v>38.815702293199998</v>
      </c>
      <c r="M20" s="200">
        <v>-121.28686762</v>
      </c>
      <c r="N20" s="129" t="s">
        <v>132</v>
      </c>
      <c r="O20" s="129" t="s">
        <v>112</v>
      </c>
      <c r="P20" s="129" t="s">
        <v>94</v>
      </c>
      <c r="Q20" s="129" t="s">
        <v>96</v>
      </c>
      <c r="R20" s="129" t="s">
        <v>95</v>
      </c>
      <c r="S20" s="129" t="s">
        <v>96</v>
      </c>
      <c r="T20" s="129" t="s">
        <v>98</v>
      </c>
      <c r="U20" s="129">
        <v>2</v>
      </c>
      <c r="V20" s="129" t="s">
        <v>98</v>
      </c>
      <c r="W20" s="129" t="s">
        <v>172</v>
      </c>
      <c r="X20" s="129" t="s">
        <v>129</v>
      </c>
      <c r="Y20" s="129" t="s">
        <v>100</v>
      </c>
      <c r="Z20" s="129" t="s">
        <v>96</v>
      </c>
      <c r="AA20" s="129" t="s">
        <v>99</v>
      </c>
      <c r="AB20" s="81" t="str">
        <f>INDEX( '[1]Full Existing Stops'!$AS:$AS, MATCH(D20,'[1]Full Existing Stops'!$D:$D, 0))</f>
        <v>Y</v>
      </c>
      <c r="AC20" s="129" t="str">
        <f>INDEX( '[1]Full Existing Stops'!$AW:$AW, MATCH(D20,'[1]Full Existing Stops'!$D:$D, 0))</f>
        <v>7 x cont</v>
      </c>
      <c r="AD20" s="81">
        <v>7</v>
      </c>
      <c r="AE20" s="129" t="str">
        <f>INDEX( '[1]Full Existing Stops'!$AZ:$AZ, MATCH(D20,'[1]Full Existing Stops'!$D:$D, 0))</f>
        <v>Y</v>
      </c>
      <c r="AF20" s="129" t="s">
        <v>96</v>
      </c>
      <c r="AG20" s="129" t="s">
        <v>100</v>
      </c>
      <c r="AH20" s="81" t="str">
        <f>INDEX( '[1]Full Existing Stops'!$BH:$BH, MATCH(D20,'[1]Full Existing Stops'!$D:$D, 0))</f>
        <v>Y</v>
      </c>
      <c r="AI20" s="81">
        <f>INDEX( '[1]Full Existing Stops'!$BJ:$BJ, MATCH(D20,'[1]Full Existing Stops'!$D:$D, 0))</f>
        <v>2</v>
      </c>
      <c r="AJ20" s="81" t="str">
        <f>INDEX( '[1]Full Existing Stops'!$BF:$BF, MATCH(D20,'[1]Full Existing Stops'!$D:$D, 0))</f>
        <v>Oracle Office</v>
      </c>
      <c r="AK20" s="81">
        <f>INDEX( '[1]Full Existing Stops'!$BO:$BO, MATCH(D20,'[1]Full Existing Stops'!$D:$D, 0))</f>
        <v>0</v>
      </c>
      <c r="AL20" s="81" t="s">
        <v>101</v>
      </c>
      <c r="AM20" s="81" t="str">
        <f>INDEX( '[1]Full Existing Stops'!$W:$W, MATCH(D20,'[1]Full Existing Stops'!$D:$D, 0))</f>
        <v>Y</v>
      </c>
      <c r="AN20" s="81" t="str">
        <f>INDEX( '[1]Full Existing Stops'!$AG:$AG, MATCH(D20,'[1]Full Existing Stops'!$D:$D, 0))</f>
        <v>Y</v>
      </c>
      <c r="AO20" s="81" t="str">
        <f>INDEX( '[1]Full Existing Stops'!$AH:$AH, MATCH(D20,'[1]Full Existing Stops'!$D:$D, 0))</f>
        <v>Shelter</v>
      </c>
      <c r="AP20" s="81"/>
      <c r="AQ20" s="82" t="str">
        <f t="shared" si="23"/>
        <v/>
      </c>
      <c r="AR20" s="82" t="str">
        <f t="shared" si="23"/>
        <v>X</v>
      </c>
      <c r="AS20" s="82" t="str">
        <f t="shared" si="23"/>
        <v/>
      </c>
      <c r="AT20" s="82" t="str">
        <f t="shared" si="23"/>
        <v/>
      </c>
      <c r="AU20" s="82" t="str">
        <f t="shared" si="23"/>
        <v/>
      </c>
      <c r="AV20" s="82" t="str">
        <f t="shared" si="23"/>
        <v/>
      </c>
      <c r="AW20" s="82" t="str">
        <f t="shared" si="23"/>
        <v/>
      </c>
      <c r="AX20" s="82" t="str">
        <f t="shared" si="23"/>
        <v/>
      </c>
      <c r="AY20" s="82"/>
      <c r="AZ20" s="82" t="s">
        <v>101</v>
      </c>
      <c r="BA20" s="82" t="s">
        <v>159</v>
      </c>
      <c r="BB20">
        <f t="shared" si="1"/>
        <v>4</v>
      </c>
      <c r="BC20" s="204">
        <f t="shared" si="2"/>
        <v>4</v>
      </c>
      <c r="BD20" s="82"/>
      <c r="BE20" s="82" t="str">
        <f t="shared" si="3"/>
        <v/>
      </c>
      <c r="BF20" s="82" t="str">
        <f t="shared" si="21"/>
        <v/>
      </c>
      <c r="BG20" s="82" t="str">
        <f t="shared" si="22"/>
        <v/>
      </c>
      <c r="BH20" s="82" t="str">
        <f t="shared" si="4"/>
        <v/>
      </c>
      <c r="BI20" s="82" t="str">
        <f t="shared" si="20"/>
        <v/>
      </c>
      <c r="BJ20" s="82" t="str">
        <f t="shared" si="5"/>
        <v>X</v>
      </c>
      <c r="BK20" s="82">
        <f t="shared" si="6"/>
        <v>1</v>
      </c>
      <c r="BL20" s="82" t="str">
        <f t="shared" si="7"/>
        <v/>
      </c>
      <c r="BM20" s="82" t="str">
        <f t="shared" si="8"/>
        <v/>
      </c>
      <c r="BN20" s="82" t="str">
        <f t="shared" si="9"/>
        <v/>
      </c>
      <c r="BO20" s="82" t="str">
        <f t="shared" si="10"/>
        <v/>
      </c>
      <c r="BP20" s="82" t="str">
        <f t="shared" si="11"/>
        <v/>
      </c>
      <c r="BQ20" s="82" t="str">
        <f t="shared" si="12"/>
        <v/>
      </c>
      <c r="BR20" s="82" t="str">
        <f t="shared" si="13"/>
        <v>X</v>
      </c>
      <c r="BS20" s="82"/>
      <c r="BT20" s="82" t="str">
        <f t="shared" si="14"/>
        <v/>
      </c>
      <c r="BU20" s="82" t="str">
        <f t="shared" si="15"/>
        <v/>
      </c>
      <c r="BV20" s="82" t="str">
        <f t="shared" si="16"/>
        <v>X</v>
      </c>
      <c r="BW20" s="82" t="s">
        <v>104</v>
      </c>
      <c r="BX20" s="82"/>
      <c r="BY20" s="82"/>
      <c r="BZ20" s="82"/>
      <c r="CA20" s="82" t="str">
        <f t="shared" si="17"/>
        <v/>
      </c>
      <c r="CB20" s="82" t="s">
        <v>104</v>
      </c>
      <c r="CC20" s="82"/>
      <c r="CD20" s="82" t="str">
        <f t="shared" si="18"/>
        <v/>
      </c>
      <c r="CE20" s="82" t="str">
        <f t="shared" si="19"/>
        <v/>
      </c>
      <c r="CF20" s="82"/>
      <c r="CG20" s="82"/>
      <c r="CH20" s="42"/>
    </row>
    <row r="21" spans="2:86" x14ac:dyDescent="0.35">
      <c r="B21" s="27"/>
      <c r="C21" s="84">
        <v>22</v>
      </c>
      <c r="D21" s="126">
        <v>2008</v>
      </c>
      <c r="E21" s="127" t="s">
        <v>92</v>
      </c>
      <c r="F21" s="163" t="s">
        <v>173</v>
      </c>
      <c r="G21" s="127">
        <v>3.5</v>
      </c>
      <c r="H21" s="127">
        <v>2099</v>
      </c>
      <c r="I21" s="127">
        <v>2861</v>
      </c>
      <c r="J21" s="127">
        <v>2</v>
      </c>
      <c r="K21" s="127">
        <f>J21</f>
        <v>2</v>
      </c>
      <c r="L21" s="201">
        <v>38.785338129300001</v>
      </c>
      <c r="M21" s="201">
        <v>-121.240302645</v>
      </c>
      <c r="N21" s="127" t="s">
        <v>132</v>
      </c>
      <c r="O21" s="127" t="s">
        <v>129</v>
      </c>
      <c r="P21" s="127" t="s">
        <v>94</v>
      </c>
      <c r="Q21" s="127" t="s">
        <v>94</v>
      </c>
      <c r="R21" s="127" t="s">
        <v>95</v>
      </c>
      <c r="S21" s="127" t="s">
        <v>96</v>
      </c>
      <c r="T21" s="127" t="s">
        <v>97</v>
      </c>
      <c r="U21" s="127" t="s">
        <v>98</v>
      </c>
      <c r="V21" s="127" t="s">
        <v>122</v>
      </c>
      <c r="W21" s="127" t="s">
        <v>100</v>
      </c>
      <c r="X21" s="127" t="s">
        <v>122</v>
      </c>
      <c r="Y21" s="127" t="s">
        <v>100</v>
      </c>
      <c r="Z21" s="127" t="s">
        <v>100</v>
      </c>
      <c r="AA21" s="127" t="s">
        <v>99</v>
      </c>
      <c r="AB21" s="85" t="str">
        <f>INDEX( '[1]Full Existing Stops'!$AS:$AS, MATCH(D21,'[1]Full Existing Stops'!$D:$D, 0))</f>
        <v>Y</v>
      </c>
      <c r="AC21" s="127" t="str">
        <f>INDEX( '[1]Full Existing Stops'!$AW:$AW, MATCH(D21,'[1]Full Existing Stops'!$D:$D, 0))</f>
        <v>5 x cont</v>
      </c>
      <c r="AD21" s="85">
        <v>5</v>
      </c>
      <c r="AE21" s="127" t="str">
        <f>INDEX( '[1]Full Existing Stops'!$AZ:$AZ, MATCH(D21,'[1]Full Existing Stops'!$D:$D, 0))</f>
        <v>Y</v>
      </c>
      <c r="AF21" s="127" t="s">
        <v>96</v>
      </c>
      <c r="AG21" s="127" t="s">
        <v>100</v>
      </c>
      <c r="AH21" s="85" t="str">
        <f>INDEX( '[1]Full Existing Stops'!$BH:$BH, MATCH(D21,'[1]Full Existing Stops'!$D:$D, 0))</f>
        <v xml:space="preserve">N </v>
      </c>
      <c r="AI21" s="85">
        <f>INDEX( '[1]Full Existing Stops'!$BJ:$BJ, MATCH(D21,'[1]Full Existing Stops'!$D:$D, 0))</f>
        <v>2</v>
      </c>
      <c r="AJ21" s="85" t="str">
        <f>INDEX( '[1]Full Existing Stops'!$BF:$BF, MATCH(D21,'[1]Full Existing Stops'!$D:$D, 0))</f>
        <v>Shopping</v>
      </c>
      <c r="AK21" s="85">
        <f>INDEX( '[1]Full Existing Stops'!$BO:$BO, MATCH(D21,'[1]Full Existing Stops'!$D:$D, 0))</f>
        <v>0</v>
      </c>
      <c r="AL21" s="85" t="s">
        <v>101</v>
      </c>
      <c r="AM21" s="85" t="str">
        <f>INDEX( '[1]Full Existing Stops'!$W:$W, MATCH(D21,'[1]Full Existing Stops'!$D:$D, 0))</f>
        <v>X</v>
      </c>
      <c r="AN21" s="85" t="str">
        <f>INDEX( '[1]Full Existing Stops'!$AG:$AG, MATCH(D21,'[1]Full Existing Stops'!$D:$D, 0))</f>
        <v>Y</v>
      </c>
      <c r="AO21" s="85" t="str">
        <f>INDEX( '[1]Full Existing Stops'!$AH:$AH, MATCH(D21,'[1]Full Existing Stops'!$D:$D, 0))</f>
        <v>Tree</v>
      </c>
      <c r="AP21" s="85"/>
      <c r="AQ21" s="86" t="str">
        <f t="shared" si="23"/>
        <v/>
      </c>
      <c r="AR21" s="86" t="str">
        <f t="shared" si="23"/>
        <v>X</v>
      </c>
      <c r="AS21" s="86" t="str">
        <f t="shared" si="23"/>
        <v/>
      </c>
      <c r="AT21" s="86" t="str">
        <f t="shared" si="23"/>
        <v/>
      </c>
      <c r="AU21" s="86" t="str">
        <f t="shared" si="23"/>
        <v/>
      </c>
      <c r="AV21" s="86" t="str">
        <f t="shared" si="23"/>
        <v/>
      </c>
      <c r="AW21" s="86" t="str">
        <f t="shared" si="23"/>
        <v/>
      </c>
      <c r="AX21" s="86" t="str">
        <f t="shared" si="23"/>
        <v/>
      </c>
      <c r="AY21" s="86"/>
      <c r="AZ21" s="86" t="s">
        <v>101</v>
      </c>
      <c r="BA21" s="86" t="s">
        <v>159</v>
      </c>
      <c r="BB21">
        <f t="shared" si="1"/>
        <v>3.5</v>
      </c>
      <c r="BC21" s="205">
        <f t="shared" si="2"/>
        <v>3.5</v>
      </c>
      <c r="BD21" s="86"/>
      <c r="BE21" s="86" t="str">
        <f t="shared" si="3"/>
        <v/>
      </c>
      <c r="BF21" s="86" t="str">
        <f t="shared" si="21"/>
        <v/>
      </c>
      <c r="BG21" s="86" t="str">
        <f t="shared" si="22"/>
        <v/>
      </c>
      <c r="BH21" s="86" t="str">
        <f t="shared" si="4"/>
        <v/>
      </c>
      <c r="BI21" s="86" t="str">
        <f t="shared" si="20"/>
        <v/>
      </c>
      <c r="BJ21" s="86" t="str">
        <f t="shared" si="5"/>
        <v>X</v>
      </c>
      <c r="BK21" s="86">
        <f t="shared" si="6"/>
        <v>3</v>
      </c>
      <c r="BL21" s="86" t="str">
        <f t="shared" si="7"/>
        <v/>
      </c>
      <c r="BM21" s="86" t="str">
        <f t="shared" si="8"/>
        <v>X</v>
      </c>
      <c r="BN21" s="86" t="str">
        <f t="shared" si="9"/>
        <v/>
      </c>
      <c r="BO21" s="86" t="str">
        <f t="shared" si="10"/>
        <v/>
      </c>
      <c r="BP21" s="86" t="str">
        <f t="shared" si="11"/>
        <v>X</v>
      </c>
      <c r="BQ21" s="86" t="str">
        <f t="shared" si="12"/>
        <v/>
      </c>
      <c r="BR21" s="86" t="str">
        <f t="shared" si="13"/>
        <v>X</v>
      </c>
      <c r="BS21" s="86"/>
      <c r="BT21" s="86" t="str">
        <f t="shared" si="14"/>
        <v>X</v>
      </c>
      <c r="BU21" s="86" t="str">
        <f t="shared" si="15"/>
        <v/>
      </c>
      <c r="BV21" s="86" t="str">
        <f t="shared" si="16"/>
        <v>X</v>
      </c>
      <c r="BW21" s="86" t="s">
        <v>104</v>
      </c>
      <c r="BX21" s="86"/>
      <c r="BY21" s="86"/>
      <c r="BZ21" s="86"/>
      <c r="CA21" s="86" t="str">
        <f t="shared" si="17"/>
        <v/>
      </c>
      <c r="CB21" s="86" t="s">
        <v>104</v>
      </c>
      <c r="CC21" s="86"/>
      <c r="CD21" s="86" t="str">
        <f t="shared" si="18"/>
        <v/>
      </c>
      <c r="CE21" s="86" t="str">
        <f t="shared" si="19"/>
        <v>X</v>
      </c>
      <c r="CF21" s="86"/>
      <c r="CG21" s="86"/>
      <c r="CH21" s="43"/>
    </row>
    <row r="22" spans="2:86" x14ac:dyDescent="0.35">
      <c r="B22" s="25"/>
      <c r="C22" s="80">
        <v>95</v>
      </c>
      <c r="D22" s="124">
        <v>7016</v>
      </c>
      <c r="E22" s="125" t="s">
        <v>92</v>
      </c>
      <c r="F22" s="162" t="s">
        <v>174</v>
      </c>
      <c r="G22" s="129">
        <v>1.08</v>
      </c>
      <c r="H22" s="129">
        <v>1226</v>
      </c>
      <c r="I22" s="129">
        <v>6131</v>
      </c>
      <c r="J22" s="129">
        <v>3</v>
      </c>
      <c r="K22" s="129">
        <v>2</v>
      </c>
      <c r="L22" s="200">
        <v>38.886620000100002</v>
      </c>
      <c r="M22" s="200">
        <v>-121.30259424400001</v>
      </c>
      <c r="N22" s="129" t="s">
        <v>128</v>
      </c>
      <c r="O22" s="129" t="s">
        <v>107</v>
      </c>
      <c r="P22" s="129" t="s">
        <v>94</v>
      </c>
      <c r="Q22" s="129" t="s">
        <v>94</v>
      </c>
      <c r="R22" s="129" t="s">
        <v>95</v>
      </c>
      <c r="S22" s="129" t="s">
        <v>96</v>
      </c>
      <c r="T22" s="129" t="s">
        <v>98</v>
      </c>
      <c r="U22" s="129">
        <v>3</v>
      </c>
      <c r="V22" s="129" t="s">
        <v>98</v>
      </c>
      <c r="W22" s="129" t="s">
        <v>96</v>
      </c>
      <c r="X22" s="129" t="s">
        <v>107</v>
      </c>
      <c r="Y22" s="129" t="s">
        <v>100</v>
      </c>
      <c r="Z22" s="129" t="s">
        <v>94</v>
      </c>
      <c r="AA22" s="129" t="s">
        <v>99</v>
      </c>
      <c r="AB22" s="81" t="str">
        <f>INDEX( '[1]Full Existing Stops'!$AS:$AS, MATCH(D22,'[1]Full Existing Stops'!$D:$D, 0))</f>
        <v>Y</v>
      </c>
      <c r="AC22" s="129" t="str">
        <f>INDEX( '[1]Full Existing Stops'!$AW:$AW, MATCH(D22,'[1]Full Existing Stops'!$D:$D, 0))</f>
        <v>5 x cont</v>
      </c>
      <c r="AD22" s="81">
        <v>5</v>
      </c>
      <c r="AE22" s="129" t="str">
        <f>INDEX( '[1]Full Existing Stops'!$AZ:$AZ, MATCH(D22,'[1]Full Existing Stops'!$D:$D, 0))</f>
        <v>Y</v>
      </c>
      <c r="AF22" s="129" t="s">
        <v>100</v>
      </c>
      <c r="AG22" s="129" t="s">
        <v>100</v>
      </c>
      <c r="AH22" s="81" t="s">
        <v>96</v>
      </c>
      <c r="AI22" s="81">
        <f>INDEX( '[1]Full Existing Stops'!$BJ:$BJ, MATCH(D22,'[1]Full Existing Stops'!$D:$D, 0))</f>
        <v>2</v>
      </c>
      <c r="AJ22" s="81" t="str">
        <f>INDEX( '[1]Full Existing Stops'!$BF:$BF, MATCH(D22,'[1]Full Existing Stops'!$D:$D, 0))</f>
        <v>School, Residential</v>
      </c>
      <c r="AK22" s="81">
        <f>INDEX( '[1]Full Existing Stops'!$BO:$BO, MATCH(D22,'[1]Full Existing Stops'!$D:$D, 0))</f>
        <v>0</v>
      </c>
      <c r="AL22" s="81" t="s">
        <v>114</v>
      </c>
      <c r="AM22" s="81" t="str">
        <f>INDEX( '[1]Full Existing Stops'!$W:$W, MATCH(D22,'[1]Full Existing Stops'!$D:$D, 0))</f>
        <v>X</v>
      </c>
      <c r="AN22" s="81" t="str">
        <f>INDEX( '[1]Full Existing Stops'!$AG:$AG, MATCH(D22,'[1]Full Existing Stops'!$D:$D, 0))</f>
        <v>Y</v>
      </c>
      <c r="AO22" s="81" t="str">
        <f>INDEX( '[1]Full Existing Stops'!$AH:$AH, MATCH(D22,'[1]Full Existing Stops'!$D:$D, 0))</f>
        <v>Shelter</v>
      </c>
      <c r="AP22" s="81"/>
      <c r="AQ22" s="82" t="str">
        <f t="shared" si="23"/>
        <v/>
      </c>
      <c r="AR22" s="82" t="str">
        <f t="shared" si="23"/>
        <v/>
      </c>
      <c r="AS22" s="82" t="str">
        <f t="shared" si="23"/>
        <v/>
      </c>
      <c r="AT22" s="82" t="str">
        <f t="shared" si="23"/>
        <v/>
      </c>
      <c r="AU22" s="82" t="str">
        <f t="shared" si="23"/>
        <v/>
      </c>
      <c r="AV22" s="82" t="str">
        <f t="shared" si="23"/>
        <v/>
      </c>
      <c r="AW22" s="82" t="str">
        <f t="shared" si="23"/>
        <v>X</v>
      </c>
      <c r="AX22" s="82" t="str">
        <f t="shared" si="23"/>
        <v/>
      </c>
      <c r="AY22" s="82"/>
      <c r="AZ22" s="82" t="s">
        <v>114</v>
      </c>
      <c r="BA22" s="82" t="s">
        <v>175</v>
      </c>
      <c r="BB22" s="81">
        <f t="shared" si="1"/>
        <v>1.08</v>
      </c>
      <c r="BC22" s="204">
        <f t="shared" si="2"/>
        <v>1.08</v>
      </c>
      <c r="BD22" s="82"/>
      <c r="BE22" s="82" t="str">
        <f t="shared" si="3"/>
        <v/>
      </c>
      <c r="BF22" s="82" t="str">
        <f t="shared" si="21"/>
        <v/>
      </c>
      <c r="BG22" s="82" t="str">
        <f t="shared" si="22"/>
        <v/>
      </c>
      <c r="BH22" s="82" t="str">
        <f t="shared" si="4"/>
        <v/>
      </c>
      <c r="BI22" s="82" t="str">
        <f t="shared" si="20"/>
        <v/>
      </c>
      <c r="BJ22" s="82" t="str">
        <f t="shared" si="5"/>
        <v>X</v>
      </c>
      <c r="BK22" s="82">
        <f t="shared" si="6"/>
        <v>3</v>
      </c>
      <c r="BL22" s="82" t="str">
        <f t="shared" si="7"/>
        <v/>
      </c>
      <c r="BM22" s="82" t="str">
        <f t="shared" si="8"/>
        <v/>
      </c>
      <c r="BN22" s="82" t="str">
        <f t="shared" si="9"/>
        <v/>
      </c>
      <c r="BO22" s="82" t="str">
        <f t="shared" si="10"/>
        <v>X</v>
      </c>
      <c r="BP22" s="82" t="str">
        <f t="shared" si="11"/>
        <v>X</v>
      </c>
      <c r="BQ22" s="82" t="str">
        <f t="shared" si="12"/>
        <v/>
      </c>
      <c r="BR22" s="82" t="str">
        <f t="shared" si="13"/>
        <v>X</v>
      </c>
      <c r="BS22" s="82"/>
      <c r="BT22" s="82" t="str">
        <f t="shared" si="14"/>
        <v/>
      </c>
      <c r="BU22" s="82" t="str">
        <f t="shared" si="15"/>
        <v/>
      </c>
      <c r="BV22" s="82" t="str">
        <f t="shared" si="16"/>
        <v>X</v>
      </c>
      <c r="BW22" s="82" t="s">
        <v>104</v>
      </c>
      <c r="BX22" s="82"/>
      <c r="BY22" s="82"/>
      <c r="BZ22" s="82"/>
      <c r="CA22" s="82" t="str">
        <f t="shared" si="17"/>
        <v/>
      </c>
      <c r="CB22" s="82" t="s">
        <v>104</v>
      </c>
      <c r="CC22" s="82"/>
      <c r="CD22" s="82" t="str">
        <f t="shared" si="18"/>
        <v/>
      </c>
      <c r="CE22" s="82" t="str">
        <f t="shared" si="19"/>
        <v/>
      </c>
      <c r="CF22" s="82"/>
      <c r="CG22" s="82"/>
      <c r="CH22" s="42"/>
    </row>
    <row r="23" spans="2:86" x14ac:dyDescent="0.35">
      <c r="B23" s="27"/>
      <c r="C23" s="84">
        <v>145</v>
      </c>
      <c r="D23" s="130" t="s">
        <v>85</v>
      </c>
      <c r="E23" s="131" t="s">
        <v>92</v>
      </c>
      <c r="F23" s="161" t="s">
        <v>176</v>
      </c>
      <c r="G23" s="127"/>
      <c r="H23" s="127">
        <v>602</v>
      </c>
      <c r="I23" s="127">
        <v>504</v>
      </c>
      <c r="J23" s="127">
        <v>4</v>
      </c>
      <c r="K23" s="127">
        <v>2</v>
      </c>
      <c r="L23" s="201">
        <v>38.860565549999997</v>
      </c>
      <c r="M23" s="201">
        <v>-121.3024971</v>
      </c>
      <c r="N23" s="127">
        <v>20</v>
      </c>
      <c r="O23" s="127" t="s">
        <v>94</v>
      </c>
      <c r="P23" s="127" t="s">
        <v>94</v>
      </c>
      <c r="Q23" s="127" t="s">
        <v>94</v>
      </c>
      <c r="R23" s="127" t="s">
        <v>95</v>
      </c>
      <c r="S23" s="127" t="s">
        <v>100</v>
      </c>
      <c r="T23" s="127" t="s">
        <v>122</v>
      </c>
      <c r="U23" s="127" t="s">
        <v>122</v>
      </c>
      <c r="V23" s="127" t="s">
        <v>122</v>
      </c>
      <c r="W23" s="127" t="s">
        <v>94</v>
      </c>
      <c r="X23" s="127" t="s">
        <v>95</v>
      </c>
      <c r="Y23" s="127" t="s">
        <v>94</v>
      </c>
      <c r="Z23" s="127" t="s">
        <v>94</v>
      </c>
      <c r="AA23" s="127" t="s">
        <v>99</v>
      </c>
      <c r="AB23" s="85" t="str">
        <f>INDEX('[1]Full New Stop'!$AS:$AS, MATCH(F23,'[1]Full New Stop'!$E:$E, 0))</f>
        <v>Y</v>
      </c>
      <c r="AC23" s="127" t="e">
        <f>INDEX('[1]Full New Stop'!$AW:$AW, MATCH($D23,'[1]Full New Stop'!$E:$E, 0))</f>
        <v>#N/A</v>
      </c>
      <c r="AD23" s="85">
        <v>9.5</v>
      </c>
      <c r="AE23" s="127" t="s">
        <v>96</v>
      </c>
      <c r="AF23" s="127" t="s">
        <v>96</v>
      </c>
      <c r="AG23" s="127" t="s">
        <v>100</v>
      </c>
      <c r="AH23" s="85" t="s">
        <v>100</v>
      </c>
      <c r="AI23" s="85" t="str">
        <f>INDEX('[1]Full New Stop'!$BJ:$BJ, MATCH(F23,'[1]Full New Stop'!$E:$E, 0))</f>
        <v>X</v>
      </c>
      <c r="AJ23" s="85" t="str">
        <f>INDEX('[1]Full New Stop'!$BF:$BF, MATCH(F23,'[1]Full New Stop'!$E:$E, 0))</f>
        <v>Park - n - Ride</v>
      </c>
      <c r="AK23" s="85">
        <f>INDEX('[1]Full New Stop'!$K:$K, MATCH(F23,'[1]Full New Stop'!$E:$E, 0))</f>
        <v>0</v>
      </c>
      <c r="AL23" s="85" t="s">
        <v>177</v>
      </c>
      <c r="AM23" s="85" t="str">
        <f>INDEX('[1]Full New Stop'!$W:$W, MATCH(F23,'[1]Full New Stop'!$E:$E, 0))</f>
        <v>X</v>
      </c>
      <c r="AN23" s="85" t="str">
        <f>INDEX('[1]Full New Stop'!$AG:$AG, MATCH(F23,'[1]Full New Stop'!$E:$E, 0))</f>
        <v>N</v>
      </c>
      <c r="AO23" s="85" t="str">
        <f>INDEX('[1]Full New Stop'!$AH:$AH, MATCH(F23,'[1]Full New Stop'!$E:$E, 0))</f>
        <v xml:space="preserve"> - </v>
      </c>
      <c r="AP23" s="85"/>
      <c r="AQ23" s="86" t="str">
        <f t="shared" si="23"/>
        <v/>
      </c>
      <c r="AR23" s="86" t="str">
        <f t="shared" si="23"/>
        <v>X</v>
      </c>
      <c r="AS23" s="86" t="str">
        <f t="shared" si="23"/>
        <v/>
      </c>
      <c r="AT23" s="86" t="str">
        <f t="shared" si="23"/>
        <v/>
      </c>
      <c r="AU23" s="86" t="str">
        <f t="shared" si="23"/>
        <v/>
      </c>
      <c r="AV23" s="86" t="str">
        <f t="shared" si="23"/>
        <v/>
      </c>
      <c r="AW23" s="86" t="str">
        <f t="shared" si="23"/>
        <v/>
      </c>
      <c r="AX23" s="86" t="str">
        <f t="shared" si="23"/>
        <v/>
      </c>
      <c r="AY23" s="86"/>
      <c r="AZ23" s="86" t="s">
        <v>177</v>
      </c>
      <c r="BA23" s="86" t="s">
        <v>102</v>
      </c>
      <c r="BB23" s="85">
        <f t="shared" si="1"/>
        <v>-1</v>
      </c>
      <c r="BC23" s="205" t="s">
        <v>103</v>
      </c>
      <c r="BD23" s="86"/>
      <c r="BE23" s="86" t="str">
        <f t="shared" si="3"/>
        <v>X</v>
      </c>
      <c r="BF23" s="86" t="str">
        <f t="shared" si="21"/>
        <v>X</v>
      </c>
      <c r="BG23" s="86" t="str">
        <f t="shared" si="22"/>
        <v/>
      </c>
      <c r="BH23" s="86" t="str">
        <f t="shared" si="4"/>
        <v/>
      </c>
      <c r="BI23" s="86" t="str">
        <f t="shared" si="20"/>
        <v/>
      </c>
      <c r="BJ23" s="86" t="str">
        <f t="shared" si="5"/>
        <v/>
      </c>
      <c r="BK23" s="86" t="str">
        <f t="shared" si="6"/>
        <v/>
      </c>
      <c r="BL23" s="86" t="str">
        <f t="shared" si="7"/>
        <v/>
      </c>
      <c r="BM23" s="86" t="str">
        <f t="shared" si="8"/>
        <v>X</v>
      </c>
      <c r="BN23" s="86" t="str">
        <f t="shared" si="9"/>
        <v/>
      </c>
      <c r="BO23" s="86" t="str">
        <f t="shared" si="10"/>
        <v/>
      </c>
      <c r="BP23" s="86" t="str">
        <f t="shared" si="11"/>
        <v>X</v>
      </c>
      <c r="BQ23" s="86" t="str">
        <f t="shared" si="12"/>
        <v/>
      </c>
      <c r="BR23" s="86" t="str">
        <f t="shared" si="13"/>
        <v>X</v>
      </c>
      <c r="BS23" s="86"/>
      <c r="BT23" s="86" t="str">
        <f t="shared" si="14"/>
        <v>X</v>
      </c>
      <c r="BU23" s="86" t="str">
        <f t="shared" si="15"/>
        <v/>
      </c>
      <c r="BV23" s="86" t="str">
        <f t="shared" si="16"/>
        <v>X</v>
      </c>
      <c r="BW23" s="86" t="s">
        <v>104</v>
      </c>
      <c r="BX23" s="86"/>
      <c r="BY23" s="86"/>
      <c r="BZ23" s="86"/>
      <c r="CA23" s="86" t="str">
        <f t="shared" si="17"/>
        <v>X</v>
      </c>
      <c r="CB23" s="86" t="s">
        <v>104</v>
      </c>
      <c r="CC23" s="86"/>
      <c r="CD23" s="86" t="str">
        <f t="shared" si="18"/>
        <v/>
      </c>
      <c r="CE23" s="86" t="str">
        <f t="shared" si="19"/>
        <v>X</v>
      </c>
      <c r="CF23" s="86"/>
      <c r="CG23" s="86"/>
      <c r="CH23" s="43"/>
    </row>
    <row r="24" spans="2:86" x14ac:dyDescent="0.35">
      <c r="B24" s="25"/>
      <c r="C24" s="80">
        <v>124</v>
      </c>
      <c r="D24" s="128" t="s">
        <v>85</v>
      </c>
      <c r="E24" s="129" t="s">
        <v>92</v>
      </c>
      <c r="F24" s="160" t="s">
        <v>178</v>
      </c>
      <c r="G24" s="129"/>
      <c r="H24" s="129">
        <v>1888</v>
      </c>
      <c r="I24" s="129">
        <v>5887</v>
      </c>
      <c r="J24" s="129">
        <v>2</v>
      </c>
      <c r="K24" s="129">
        <f t="shared" ref="K24:K39" si="24">J24</f>
        <v>2</v>
      </c>
      <c r="L24" s="200">
        <v>38.808736750000001</v>
      </c>
      <c r="M24" s="200">
        <v>-121.26173970000001</v>
      </c>
      <c r="N24" s="129">
        <v>20</v>
      </c>
      <c r="O24" s="129" t="s">
        <v>94</v>
      </c>
      <c r="P24" s="129" t="s">
        <v>94</v>
      </c>
      <c r="Q24" s="129" t="s">
        <v>94</v>
      </c>
      <c r="R24" s="129" t="s">
        <v>95</v>
      </c>
      <c r="S24" s="129" t="s">
        <v>98</v>
      </c>
      <c r="T24" s="129" t="s">
        <v>122</v>
      </c>
      <c r="U24" s="129" t="s">
        <v>122</v>
      </c>
      <c r="V24" s="129" t="s">
        <v>95</v>
      </c>
      <c r="W24" s="129" t="s">
        <v>94</v>
      </c>
      <c r="X24" s="129" t="s">
        <v>95</v>
      </c>
      <c r="Y24" s="129" t="s">
        <v>94</v>
      </c>
      <c r="Z24" s="129" t="s">
        <v>94</v>
      </c>
      <c r="AA24" s="129" t="s">
        <v>99</v>
      </c>
      <c r="AB24" s="81" t="str">
        <f>INDEX('[1]Full New Stop'!$AS:$AS, MATCH(F24,'[1]Full New Stop'!$E:$E, 0))</f>
        <v>Y</v>
      </c>
      <c r="AC24" s="129" t="e">
        <f>INDEX('[1]Full New Stop'!$AW:$AW, MATCH($D24,'[1]Full New Stop'!$E:$E, 0))</f>
        <v>#N/A</v>
      </c>
      <c r="AD24" s="81">
        <v>8.5</v>
      </c>
      <c r="AE24" s="129" t="s">
        <v>96</v>
      </c>
      <c r="AF24" s="129" t="s">
        <v>94</v>
      </c>
      <c r="AG24" s="129" t="s">
        <v>94</v>
      </c>
      <c r="AH24" s="81" t="s">
        <v>96</v>
      </c>
      <c r="AI24" s="81">
        <f>INDEX('[1]Full New Stop'!$BJ:$BJ, MATCH(F24,'[1]Full New Stop'!$E:$E, 0))</f>
        <v>2</v>
      </c>
      <c r="AJ24" s="81" t="str">
        <f>INDEX('[1]Full New Stop'!$BF:$BF, MATCH(F24,'[1]Full New Stop'!$E:$E, 0))</f>
        <v>Senior Facility, same side, park opposite</v>
      </c>
      <c r="AK24" s="81" t="str">
        <f>INDEX('[1]Full New Stop'!$K:$K, MATCH(F24,'[1]Full New Stop'!$E:$E, 0))</f>
        <v xml:space="preserve">Ideal Site, large bus pullout, wide sidewalk. Would require pole, lighting improvements, bench? (nearby sign says senior citizen  facility). </v>
      </c>
      <c r="AL24" s="81" t="s">
        <v>101</v>
      </c>
      <c r="AM24" s="81" t="str">
        <f>INDEX('[1]Full New Stop'!$W:$W, MATCH(F24,'[1]Full New Stop'!$E:$E, 0))</f>
        <v>X</v>
      </c>
      <c r="AN24" s="81" t="str">
        <f>INDEX('[1]Full New Stop'!$AG:$AG, MATCH(F24,'[1]Full New Stop'!$E:$E, 0))</f>
        <v>Y</v>
      </c>
      <c r="AO24" s="81" t="str">
        <f>INDEX('[1]Full New Stop'!$AH:$AH, MATCH(F24,'[1]Full New Stop'!$E:$E, 0))</f>
        <v>Partial - Trees</v>
      </c>
      <c r="AP24" s="81"/>
      <c r="AQ24" s="82" t="str">
        <f t="shared" si="23"/>
        <v/>
      </c>
      <c r="AR24" s="82" t="str">
        <f t="shared" si="23"/>
        <v>X</v>
      </c>
      <c r="AS24" s="82" t="str">
        <f t="shared" si="23"/>
        <v/>
      </c>
      <c r="AT24" s="82" t="str">
        <f t="shared" si="23"/>
        <v/>
      </c>
      <c r="AU24" s="82" t="str">
        <f t="shared" si="23"/>
        <v/>
      </c>
      <c r="AV24" s="82" t="str">
        <f t="shared" si="23"/>
        <v/>
      </c>
      <c r="AW24" s="82" t="str">
        <f t="shared" si="23"/>
        <v/>
      </c>
      <c r="AX24" s="82" t="str">
        <f t="shared" si="23"/>
        <v/>
      </c>
      <c r="AY24" s="82"/>
      <c r="AZ24" s="82" t="s">
        <v>101</v>
      </c>
      <c r="BA24" s="82" t="s">
        <v>175</v>
      </c>
      <c r="BB24" s="81">
        <f t="shared" si="1"/>
        <v>-1</v>
      </c>
      <c r="BC24" s="204" t="s">
        <v>103</v>
      </c>
      <c r="BD24" s="82"/>
      <c r="BE24" s="82" t="str">
        <f t="shared" si="3"/>
        <v>X</v>
      </c>
      <c r="BF24" s="82" t="str">
        <f t="shared" si="21"/>
        <v>X</v>
      </c>
      <c r="BG24" s="82" t="str">
        <f t="shared" si="22"/>
        <v/>
      </c>
      <c r="BH24" s="82" t="str">
        <f t="shared" si="4"/>
        <v/>
      </c>
      <c r="BI24" s="82" t="str">
        <f t="shared" si="20"/>
        <v/>
      </c>
      <c r="BJ24" s="82" t="str">
        <f t="shared" si="5"/>
        <v/>
      </c>
      <c r="BK24" s="82" t="str">
        <f t="shared" si="6"/>
        <v/>
      </c>
      <c r="BL24" s="82" t="str">
        <f t="shared" si="7"/>
        <v/>
      </c>
      <c r="BM24" s="82" t="str">
        <f t="shared" si="8"/>
        <v>X</v>
      </c>
      <c r="BN24" s="82" t="str">
        <f t="shared" si="9"/>
        <v/>
      </c>
      <c r="BO24" s="82" t="str">
        <f t="shared" si="10"/>
        <v>X</v>
      </c>
      <c r="BP24" s="82" t="str">
        <f t="shared" si="11"/>
        <v>X</v>
      </c>
      <c r="BQ24" s="82" t="str">
        <f t="shared" si="12"/>
        <v/>
      </c>
      <c r="BR24" s="82" t="str">
        <f t="shared" si="13"/>
        <v>X</v>
      </c>
      <c r="BS24" s="82"/>
      <c r="BT24" s="82" t="str">
        <f t="shared" si="14"/>
        <v>X</v>
      </c>
      <c r="BU24" s="82" t="str">
        <f t="shared" si="15"/>
        <v/>
      </c>
      <c r="BV24" s="82" t="str">
        <f t="shared" si="16"/>
        <v>X</v>
      </c>
      <c r="BW24" s="82" t="s">
        <v>104</v>
      </c>
      <c r="BX24" s="82"/>
      <c r="BY24" s="82"/>
      <c r="BZ24" s="82"/>
      <c r="CA24" s="82" t="str">
        <f t="shared" si="17"/>
        <v/>
      </c>
      <c r="CB24" s="82" t="s">
        <v>104</v>
      </c>
      <c r="CC24" s="82"/>
      <c r="CD24" s="82" t="str">
        <f t="shared" si="18"/>
        <v/>
      </c>
      <c r="CE24" s="82" t="str">
        <f t="shared" si="19"/>
        <v/>
      </c>
      <c r="CF24" s="82"/>
      <c r="CG24" s="82"/>
      <c r="CH24" s="42"/>
    </row>
    <row r="25" spans="2:86" ht="29" x14ac:dyDescent="0.35">
      <c r="B25" s="27"/>
      <c r="C25" s="84">
        <v>115</v>
      </c>
      <c r="D25" s="130" t="s">
        <v>85</v>
      </c>
      <c r="E25" s="131" t="s">
        <v>92</v>
      </c>
      <c r="F25" s="161" t="s">
        <v>179</v>
      </c>
      <c r="G25" s="127"/>
      <c r="H25" s="127">
        <v>2570</v>
      </c>
      <c r="I25" s="127">
        <v>6856</v>
      </c>
      <c r="J25" s="127">
        <v>2</v>
      </c>
      <c r="K25" s="127">
        <f t="shared" si="24"/>
        <v>2</v>
      </c>
      <c r="L25" s="201">
        <v>38.802879310000002</v>
      </c>
      <c r="M25" s="201">
        <v>-121.27529237</v>
      </c>
      <c r="N25" s="127">
        <v>20</v>
      </c>
      <c r="O25" s="127" t="s">
        <v>94</v>
      </c>
      <c r="P25" s="127" t="s">
        <v>94</v>
      </c>
      <c r="Q25" s="127" t="s">
        <v>94</v>
      </c>
      <c r="R25" s="127" t="s">
        <v>95</v>
      </c>
      <c r="S25" s="127" t="s">
        <v>94</v>
      </c>
      <c r="T25" s="127" t="s">
        <v>98</v>
      </c>
      <c r="U25" s="127" t="s">
        <v>122</v>
      </c>
      <c r="V25" s="127" t="s">
        <v>95</v>
      </c>
      <c r="W25" s="127" t="s">
        <v>94</v>
      </c>
      <c r="X25" s="127" t="s">
        <v>95</v>
      </c>
      <c r="Y25" s="127" t="s">
        <v>94</v>
      </c>
      <c r="Z25" s="127" t="s">
        <v>94</v>
      </c>
      <c r="AA25" s="127" t="s">
        <v>99</v>
      </c>
      <c r="AB25" s="85" t="str">
        <f>INDEX('[1]Full New Stop'!$AS:$AS, MATCH(F25,'[1]Full New Stop'!$E:$E, 0))</f>
        <v>Y</v>
      </c>
      <c r="AC25" s="127" t="e">
        <f>INDEX('[1]Full New Stop'!$AW:$AW, MATCH($D25,'[1]Full New Stop'!$E:$E, 0))</f>
        <v>#N/A</v>
      </c>
      <c r="AD25" s="85">
        <v>6.5</v>
      </c>
      <c r="AE25" s="127" t="s">
        <v>96</v>
      </c>
      <c r="AF25" s="127" t="s">
        <v>94</v>
      </c>
      <c r="AG25" s="127" t="s">
        <v>94</v>
      </c>
      <c r="AH25" s="85" t="s">
        <v>96</v>
      </c>
      <c r="AI25" s="85">
        <f>INDEX('[1]Full New Stop'!$BJ:$BJ, MATCH(F25,'[1]Full New Stop'!$E:$E, 0))</f>
        <v>2</v>
      </c>
      <c r="AJ25" s="85" t="str">
        <f>INDEX('[1]Full New Stop'!$BF:$BF, MATCH(F25,'[1]Full New Stop'!$E:$E, 0))</f>
        <v>Safeway</v>
      </c>
      <c r="AK25" s="85" t="e">
        <f>INDEX('[1]Full New Stop'!$K:$K, MATCH(F25,'[1]Full New Stop'!$E:$E, 0))</f>
        <v>#VALUE!</v>
      </c>
      <c r="AL25" s="85" t="s">
        <v>101</v>
      </c>
      <c r="AM25" s="85" t="str">
        <f>INDEX('[1]Full New Stop'!$W:$W, MATCH(F25,'[1]Full New Stop'!$E:$E, 0))</f>
        <v>X</v>
      </c>
      <c r="AN25" s="85" t="str">
        <f>INDEX('[1]Full New Stop'!$AG:$AG, MATCH(F25,'[1]Full New Stop'!$E:$E, 0))</f>
        <v>Y</v>
      </c>
      <c r="AO25" s="85" t="str">
        <f>INDEX('[1]Full New Stop'!$AH:$AH, MATCH(F25,'[1]Full New Stop'!$E:$E, 0))</f>
        <v>Partial - Trees</v>
      </c>
      <c r="AP25" s="85"/>
      <c r="AQ25" s="86" t="str">
        <f t="shared" si="23"/>
        <v/>
      </c>
      <c r="AR25" s="86" t="str">
        <f t="shared" si="23"/>
        <v>X</v>
      </c>
      <c r="AS25" s="86" t="str">
        <f t="shared" si="23"/>
        <v/>
      </c>
      <c r="AT25" s="86" t="str">
        <f t="shared" si="23"/>
        <v/>
      </c>
      <c r="AU25" s="86" t="str">
        <f t="shared" si="23"/>
        <v/>
      </c>
      <c r="AV25" s="86" t="str">
        <f t="shared" si="23"/>
        <v/>
      </c>
      <c r="AW25" s="86" t="str">
        <f t="shared" si="23"/>
        <v/>
      </c>
      <c r="AX25" s="86" t="str">
        <f t="shared" si="23"/>
        <v/>
      </c>
      <c r="AY25" s="86"/>
      <c r="AZ25" s="86" t="s">
        <v>101</v>
      </c>
      <c r="BA25" s="86" t="s">
        <v>150</v>
      </c>
      <c r="BB25" s="85">
        <f t="shared" si="1"/>
        <v>-1</v>
      </c>
      <c r="BC25" s="205" t="s">
        <v>103</v>
      </c>
      <c r="BD25" s="86"/>
      <c r="BE25" s="86" t="str">
        <f t="shared" si="3"/>
        <v>X</v>
      </c>
      <c r="BF25" s="86" t="str">
        <f t="shared" si="21"/>
        <v>X</v>
      </c>
      <c r="BG25" s="86" t="str">
        <f t="shared" si="22"/>
        <v/>
      </c>
      <c r="BH25" s="86" t="str">
        <f t="shared" si="4"/>
        <v/>
      </c>
      <c r="BI25" s="86" t="str">
        <f t="shared" si="20"/>
        <v/>
      </c>
      <c r="BJ25" s="86" t="str">
        <f t="shared" si="5"/>
        <v>X</v>
      </c>
      <c r="BK25" s="86">
        <f t="shared" si="6"/>
        <v>1.5</v>
      </c>
      <c r="BL25" s="86" t="str">
        <f t="shared" si="7"/>
        <v/>
      </c>
      <c r="BM25" s="86" t="str">
        <f t="shared" si="8"/>
        <v>X</v>
      </c>
      <c r="BN25" s="86" t="str">
        <f t="shared" si="9"/>
        <v/>
      </c>
      <c r="BO25" s="86" t="str">
        <f t="shared" si="10"/>
        <v>X</v>
      </c>
      <c r="BP25" s="86" t="str">
        <f t="shared" si="11"/>
        <v>X</v>
      </c>
      <c r="BQ25" s="86" t="str">
        <f t="shared" si="12"/>
        <v/>
      </c>
      <c r="BR25" s="86" t="str">
        <f t="shared" si="13"/>
        <v>X</v>
      </c>
      <c r="BS25" s="86"/>
      <c r="BT25" s="86" t="str">
        <f t="shared" si="14"/>
        <v>X</v>
      </c>
      <c r="BU25" s="86" t="str">
        <f t="shared" si="15"/>
        <v/>
      </c>
      <c r="BV25" s="86" t="str">
        <f t="shared" si="16"/>
        <v>X</v>
      </c>
      <c r="BW25" s="86" t="s">
        <v>104</v>
      </c>
      <c r="BX25" s="86"/>
      <c r="BY25" s="86"/>
      <c r="BZ25" s="86"/>
      <c r="CA25" s="86" t="str">
        <f t="shared" si="17"/>
        <v/>
      </c>
      <c r="CB25" s="86" t="s">
        <v>104</v>
      </c>
      <c r="CC25" s="86"/>
      <c r="CD25" s="86" t="str">
        <f t="shared" si="18"/>
        <v/>
      </c>
      <c r="CE25" s="86" t="str">
        <f t="shared" si="19"/>
        <v/>
      </c>
      <c r="CF25" s="86"/>
      <c r="CG25" s="86"/>
      <c r="CH25" s="43"/>
    </row>
    <row r="26" spans="2:86" x14ac:dyDescent="0.35">
      <c r="B26" s="25"/>
      <c r="C26" s="80">
        <v>118</v>
      </c>
      <c r="D26" s="128" t="s">
        <v>85</v>
      </c>
      <c r="E26" s="129" t="s">
        <v>92</v>
      </c>
      <c r="F26" s="160" t="s">
        <v>180</v>
      </c>
      <c r="G26" s="129"/>
      <c r="H26" s="129">
        <v>2160</v>
      </c>
      <c r="I26" s="129">
        <v>3374</v>
      </c>
      <c r="J26" s="129">
        <v>2</v>
      </c>
      <c r="K26" s="129">
        <f t="shared" si="24"/>
        <v>2</v>
      </c>
      <c r="L26" s="200">
        <v>38.815026109999998</v>
      </c>
      <c r="M26" s="200">
        <v>-121.28577528</v>
      </c>
      <c r="N26" s="129">
        <v>20</v>
      </c>
      <c r="O26" s="129" t="s">
        <v>94</v>
      </c>
      <c r="P26" s="129" t="s">
        <v>94</v>
      </c>
      <c r="Q26" s="129" t="s">
        <v>94</v>
      </c>
      <c r="R26" s="129" t="s">
        <v>95</v>
      </c>
      <c r="S26" s="129" t="s">
        <v>96</v>
      </c>
      <c r="T26" s="129" t="s">
        <v>97</v>
      </c>
      <c r="U26" s="129" t="s">
        <v>98</v>
      </c>
      <c r="V26" s="129" t="s">
        <v>95</v>
      </c>
      <c r="W26" s="129" t="s">
        <v>94</v>
      </c>
      <c r="X26" s="129" t="s">
        <v>95</v>
      </c>
      <c r="Y26" s="129" t="s">
        <v>94</v>
      </c>
      <c r="Z26" s="129" t="s">
        <v>96</v>
      </c>
      <c r="AA26" s="129" t="s">
        <v>99</v>
      </c>
      <c r="AB26" s="81" t="str">
        <f>INDEX('[1]Full New Stop'!$AS:$AS, MATCH(F26,'[1]Full New Stop'!$E:$E, 0))</f>
        <v>Y</v>
      </c>
      <c r="AC26" s="129" t="e">
        <f>INDEX('[1]Full New Stop'!$AW:$AW, MATCH($D26,'[1]Full New Stop'!$E:$E, 0))</f>
        <v>#N/A</v>
      </c>
      <c r="AD26" s="81">
        <v>8.5</v>
      </c>
      <c r="AE26" s="129" t="s">
        <v>96</v>
      </c>
      <c r="AF26" s="129" t="s">
        <v>96</v>
      </c>
      <c r="AG26" s="129" t="s">
        <v>94</v>
      </c>
      <c r="AH26" s="81" t="s">
        <v>96</v>
      </c>
      <c r="AI26" s="81">
        <f>INDEX('[1]Full New Stop'!$BJ:$BJ, MATCH(F26,'[1]Full New Stop'!$E:$E, 0))</f>
        <v>2</v>
      </c>
      <c r="AJ26" s="81" t="str">
        <f>INDEX('[1]Full New Stop'!$BF:$BF, MATCH(F26,'[1]Full New Stop'!$E:$E, 0))</f>
        <v>County Offices, Shopping</v>
      </c>
      <c r="AK26" s="81" t="str">
        <f>INDEX('[1]Full New Stop'!$K:$K, MATCH(F26,'[1]Full New Stop'!$E:$E, 0))</f>
        <v>Ideal site large bus pullout, wide sidewalks will need lighting improvements.</v>
      </c>
      <c r="AL26" s="81" t="s">
        <v>101</v>
      </c>
      <c r="AM26" s="81" t="str">
        <f>INDEX('[1]Full New Stop'!$W:$W, MATCH(F26,'[1]Full New Stop'!$E:$E, 0))</f>
        <v>X</v>
      </c>
      <c r="AN26" s="81" t="str">
        <f>INDEX('[1]Full New Stop'!$AG:$AG, MATCH(F26,'[1]Full New Stop'!$E:$E, 0))</f>
        <v>N</v>
      </c>
      <c r="AO26" s="81" t="str">
        <f>INDEX('[1]Full New Stop'!$AH:$AH, MATCH(F26,'[1]Full New Stop'!$E:$E, 0))</f>
        <v xml:space="preserve"> - </v>
      </c>
      <c r="AP26" s="81"/>
      <c r="AQ26" s="82" t="str">
        <f t="shared" si="23"/>
        <v/>
      </c>
      <c r="AR26" s="82" t="str">
        <f t="shared" si="23"/>
        <v>X</v>
      </c>
      <c r="AS26" s="82" t="str">
        <f t="shared" si="23"/>
        <v/>
      </c>
      <c r="AT26" s="82" t="str">
        <f t="shared" si="23"/>
        <v/>
      </c>
      <c r="AU26" s="82" t="str">
        <f t="shared" si="23"/>
        <v/>
      </c>
      <c r="AV26" s="82" t="str">
        <f t="shared" si="23"/>
        <v/>
      </c>
      <c r="AW26" s="82" t="str">
        <f t="shared" si="23"/>
        <v/>
      </c>
      <c r="AX26" s="82" t="str">
        <f t="shared" si="23"/>
        <v/>
      </c>
      <c r="AY26" s="82"/>
      <c r="AZ26" s="82" t="s">
        <v>101</v>
      </c>
      <c r="BA26" s="82" t="s">
        <v>150</v>
      </c>
      <c r="BB26" s="81">
        <f t="shared" si="1"/>
        <v>-1</v>
      </c>
      <c r="BC26" s="204" t="s">
        <v>103</v>
      </c>
      <c r="BD26" s="82"/>
      <c r="BE26" s="82" t="str">
        <f t="shared" si="3"/>
        <v/>
      </c>
      <c r="BF26" s="82" t="str">
        <f t="shared" si="21"/>
        <v>X</v>
      </c>
      <c r="BG26" s="82" t="str">
        <f t="shared" si="22"/>
        <v/>
      </c>
      <c r="BH26" s="82" t="str">
        <f t="shared" si="4"/>
        <v/>
      </c>
      <c r="BI26" s="82" t="str">
        <f t="shared" si="20"/>
        <v/>
      </c>
      <c r="BJ26" s="82" t="str">
        <f t="shared" si="5"/>
        <v/>
      </c>
      <c r="BK26" s="82" t="str">
        <f t="shared" si="6"/>
        <v/>
      </c>
      <c r="BL26" s="82" t="str">
        <f t="shared" si="7"/>
        <v/>
      </c>
      <c r="BM26" s="82" t="str">
        <f t="shared" si="8"/>
        <v>X</v>
      </c>
      <c r="BN26" s="82" t="str">
        <f t="shared" si="9"/>
        <v/>
      </c>
      <c r="BO26" s="82" t="str">
        <f t="shared" si="10"/>
        <v/>
      </c>
      <c r="BP26" s="82" t="str">
        <f t="shared" si="11"/>
        <v>X</v>
      </c>
      <c r="BQ26" s="82" t="str">
        <f t="shared" si="12"/>
        <v/>
      </c>
      <c r="BR26" s="82" t="str">
        <f t="shared" si="13"/>
        <v>X</v>
      </c>
      <c r="BS26" s="82"/>
      <c r="BT26" s="82" t="str">
        <f t="shared" si="14"/>
        <v>X</v>
      </c>
      <c r="BU26" s="82" t="str">
        <f t="shared" si="15"/>
        <v/>
      </c>
      <c r="BV26" s="82" t="str">
        <f t="shared" si="16"/>
        <v>X</v>
      </c>
      <c r="BW26" s="82" t="s">
        <v>104</v>
      </c>
      <c r="BX26" s="82"/>
      <c r="BY26" s="82"/>
      <c r="BZ26" s="82"/>
      <c r="CA26" s="82" t="str">
        <f t="shared" si="17"/>
        <v>X</v>
      </c>
      <c r="CB26" s="82" t="s">
        <v>104</v>
      </c>
      <c r="CC26" s="82"/>
      <c r="CD26" s="82" t="str">
        <f t="shared" si="18"/>
        <v/>
      </c>
      <c r="CE26" s="82" t="str">
        <f t="shared" si="19"/>
        <v/>
      </c>
      <c r="CF26" s="82"/>
      <c r="CG26" s="82"/>
      <c r="CH26" s="42"/>
    </row>
    <row r="27" spans="2:86" ht="29" x14ac:dyDescent="0.35">
      <c r="B27" s="27"/>
      <c r="C27" s="84">
        <v>108</v>
      </c>
      <c r="D27" s="126" t="s">
        <v>85</v>
      </c>
      <c r="E27" s="127" t="s">
        <v>92</v>
      </c>
      <c r="F27" s="163" t="s">
        <v>181</v>
      </c>
      <c r="G27" s="127"/>
      <c r="H27" s="127">
        <v>8097</v>
      </c>
      <c r="I27" s="127">
        <v>3740</v>
      </c>
      <c r="J27" s="127">
        <v>2</v>
      </c>
      <c r="K27" s="127">
        <f t="shared" si="24"/>
        <v>2</v>
      </c>
      <c r="L27" s="201">
        <v>38.783649029999999</v>
      </c>
      <c r="M27" s="201">
        <v>-121.28680639</v>
      </c>
      <c r="N27" s="127">
        <v>20</v>
      </c>
      <c r="O27" s="127" t="s">
        <v>107</v>
      </c>
      <c r="P27" s="127" t="s">
        <v>94</v>
      </c>
      <c r="Q27" s="127" t="s">
        <v>96</v>
      </c>
      <c r="R27" s="127" t="s">
        <v>98</v>
      </c>
      <c r="S27" s="127" t="s">
        <v>96</v>
      </c>
      <c r="T27" s="127" t="s">
        <v>98</v>
      </c>
      <c r="U27" s="127">
        <v>3</v>
      </c>
      <c r="V27" s="127" t="s">
        <v>107</v>
      </c>
      <c r="W27" s="127" t="s">
        <v>96</v>
      </c>
      <c r="X27" s="127" t="s">
        <v>107</v>
      </c>
      <c r="Y27" s="127" t="s">
        <v>96</v>
      </c>
      <c r="Z27" s="127" t="s">
        <v>94</v>
      </c>
      <c r="AA27" s="127" t="s">
        <v>99</v>
      </c>
      <c r="AB27" s="85" t="str">
        <f>INDEX('[1]Full New Stop'!$AS:$AS, MATCH(F27,'[1]Full New Stop'!$E:$E, 0))</f>
        <v>Y</v>
      </c>
      <c r="AC27" s="127" t="e">
        <f>INDEX('[1]Full New Stop'!$AW:$AW, MATCH($D27,'[1]Full New Stop'!$E:$E, 0))</f>
        <v>#N/A</v>
      </c>
      <c r="AD27" s="85">
        <v>6.5</v>
      </c>
      <c r="AE27" s="127" t="s">
        <v>96</v>
      </c>
      <c r="AF27" s="127" t="s">
        <v>96</v>
      </c>
      <c r="AG27" s="127" t="s">
        <v>94</v>
      </c>
      <c r="AH27" s="85" t="s">
        <v>96</v>
      </c>
      <c r="AI27" s="85">
        <f>INDEX('[1]Full New Stop'!$BJ:$BJ, MATCH(F27,'[1]Full New Stop'!$E:$E, 0))</f>
        <v>2</v>
      </c>
      <c r="AJ27" s="85" t="str">
        <f>INDEX('[1]Full New Stop'!$BF:$BF, MATCH(F27,'[1]Full New Stop'!$E:$E, 0))</f>
        <v>Restaurants, Shopping</v>
      </c>
      <c r="AK27" s="85" t="str">
        <f>INDEX('[1]Full New Stop'!$K:$K, MATCH(F27,'[1]Full New Stop'!$E:$E, 0))</f>
        <v>Ideal location, existing Roseville Transit stop (53278) bus does block merge/turn lane to provide service at likely very busy sams club/shopping center exit. Existing Shelter, bench, pole, trashcan, may require lighting improvements for safety?</v>
      </c>
      <c r="AL27" s="85" t="s">
        <v>109</v>
      </c>
      <c r="AM27" s="85" t="str">
        <f>INDEX('[1]Full New Stop'!$W:$W, MATCH(F27,'[1]Full New Stop'!$E:$E, 0))</f>
        <v>X - Map</v>
      </c>
      <c r="AN27" s="85" t="str">
        <f>INDEX('[1]Full New Stop'!$AG:$AG, MATCH(F27,'[1]Full New Stop'!$E:$E, 0))</f>
        <v>Y</v>
      </c>
      <c r="AO27" s="85" t="str">
        <f>INDEX('[1]Full New Stop'!$AH:$AH, MATCH(F27,'[1]Full New Stop'!$E:$E, 0))</f>
        <v>Shelter</v>
      </c>
      <c r="AP27" s="85"/>
      <c r="AQ27" s="86" t="str">
        <f t="shared" si="23"/>
        <v/>
      </c>
      <c r="AR27" s="86" t="str">
        <f t="shared" si="23"/>
        <v>X</v>
      </c>
      <c r="AS27" s="86" t="str">
        <f t="shared" si="23"/>
        <v/>
      </c>
      <c r="AT27" s="86" t="str">
        <f t="shared" si="23"/>
        <v/>
      </c>
      <c r="AU27" s="86" t="str">
        <f t="shared" si="23"/>
        <v/>
      </c>
      <c r="AV27" s="86" t="str">
        <f t="shared" si="23"/>
        <v/>
      </c>
      <c r="AW27" s="86" t="str">
        <f t="shared" si="23"/>
        <v/>
      </c>
      <c r="AX27" s="86" t="str">
        <f t="shared" si="23"/>
        <v/>
      </c>
      <c r="AY27" s="86"/>
      <c r="AZ27" s="86" t="s">
        <v>109</v>
      </c>
      <c r="BA27" s="86" t="s">
        <v>159</v>
      </c>
      <c r="BB27">
        <f t="shared" si="1"/>
        <v>-1</v>
      </c>
      <c r="BC27" s="205" t="s">
        <v>103</v>
      </c>
      <c r="BD27" s="86"/>
      <c r="BE27" s="86" t="str">
        <f t="shared" si="3"/>
        <v/>
      </c>
      <c r="BF27" s="86" t="str">
        <f t="shared" si="21"/>
        <v/>
      </c>
      <c r="BG27" s="86" t="str">
        <f t="shared" si="22"/>
        <v/>
      </c>
      <c r="BH27" s="86" t="str">
        <f t="shared" si="4"/>
        <v/>
      </c>
      <c r="BI27" s="86" t="str">
        <f t="shared" si="20"/>
        <v/>
      </c>
      <c r="BJ27" s="86" t="str">
        <f t="shared" si="5"/>
        <v>X</v>
      </c>
      <c r="BK27" s="86">
        <f t="shared" si="6"/>
        <v>1.5</v>
      </c>
      <c r="BL27" s="86" t="str">
        <f t="shared" si="7"/>
        <v/>
      </c>
      <c r="BM27" s="86" t="str">
        <f t="shared" si="8"/>
        <v/>
      </c>
      <c r="BN27" s="86" t="str">
        <f t="shared" si="9"/>
        <v/>
      </c>
      <c r="BO27" s="86" t="str">
        <f t="shared" si="10"/>
        <v/>
      </c>
      <c r="BP27" s="86" t="str">
        <f t="shared" si="11"/>
        <v/>
      </c>
      <c r="BQ27" s="86" t="str">
        <f t="shared" si="12"/>
        <v/>
      </c>
      <c r="BR27" s="86" t="str">
        <f t="shared" si="13"/>
        <v/>
      </c>
      <c r="BS27" s="86"/>
      <c r="BT27" s="86" t="str">
        <f t="shared" si="14"/>
        <v/>
      </c>
      <c r="BU27" s="86" t="str">
        <f t="shared" si="15"/>
        <v/>
      </c>
      <c r="BV27" s="86" t="str">
        <f t="shared" si="16"/>
        <v>X</v>
      </c>
      <c r="BW27" s="86" t="s">
        <v>104</v>
      </c>
      <c r="BX27" s="86"/>
      <c r="BY27" s="86"/>
      <c r="BZ27" s="86"/>
      <c r="CA27" s="86" t="str">
        <f t="shared" si="17"/>
        <v/>
      </c>
      <c r="CB27" s="86" t="s">
        <v>104</v>
      </c>
      <c r="CC27" s="86"/>
      <c r="CD27" s="86" t="str">
        <f t="shared" si="18"/>
        <v/>
      </c>
      <c r="CE27" s="86" t="str">
        <f t="shared" si="19"/>
        <v/>
      </c>
      <c r="CF27" s="86"/>
      <c r="CG27" s="86"/>
      <c r="CH27" s="43"/>
    </row>
    <row r="28" spans="2:86" x14ac:dyDescent="0.35">
      <c r="B28" s="25"/>
      <c r="C28" s="80">
        <v>110</v>
      </c>
      <c r="D28" s="124" t="s">
        <v>85</v>
      </c>
      <c r="E28" s="125" t="s">
        <v>92</v>
      </c>
      <c r="F28" s="162" t="s">
        <v>182</v>
      </c>
      <c r="G28" s="129"/>
      <c r="H28" s="129">
        <v>2292</v>
      </c>
      <c r="I28" s="129">
        <v>6572</v>
      </c>
      <c r="J28" s="129">
        <v>2</v>
      </c>
      <c r="K28" s="129">
        <f t="shared" si="24"/>
        <v>2</v>
      </c>
      <c r="L28" s="200">
        <v>38.804650670000001</v>
      </c>
      <c r="M28" s="200">
        <v>-121.27354876</v>
      </c>
      <c r="N28" s="129">
        <v>20</v>
      </c>
      <c r="O28" s="129" t="s">
        <v>94</v>
      </c>
      <c r="P28" s="129" t="s">
        <v>94</v>
      </c>
      <c r="Q28" s="129" t="s">
        <v>94</v>
      </c>
      <c r="R28" s="129" t="s">
        <v>95</v>
      </c>
      <c r="S28" s="129" t="s">
        <v>96</v>
      </c>
      <c r="T28" s="129" t="s">
        <v>97</v>
      </c>
      <c r="U28" s="129" t="s">
        <v>98</v>
      </c>
      <c r="V28" s="129" t="s">
        <v>95</v>
      </c>
      <c r="W28" s="129" t="s">
        <v>100</v>
      </c>
      <c r="X28" s="129" t="s">
        <v>95</v>
      </c>
      <c r="Y28" s="129" t="s">
        <v>94</v>
      </c>
      <c r="Z28" s="129" t="s">
        <v>94</v>
      </c>
      <c r="AA28" s="129" t="s">
        <v>99</v>
      </c>
      <c r="AB28" s="81" t="str">
        <f>INDEX('[1]Full New Stop'!$AS:$AS, MATCH(F28,'[1]Full New Stop'!$E:$E, 0))</f>
        <v>Y</v>
      </c>
      <c r="AC28" s="129" t="e">
        <f>INDEX('[1]Full New Stop'!$AW:$AW, MATCH($D28,'[1]Full New Stop'!$E:$E, 0))</f>
        <v>#N/A</v>
      </c>
      <c r="AD28" s="81">
        <v>6.5</v>
      </c>
      <c r="AE28" s="129" t="s">
        <v>96</v>
      </c>
      <c r="AF28" s="129" t="s">
        <v>96</v>
      </c>
      <c r="AG28" s="129" t="s">
        <v>100</v>
      </c>
      <c r="AH28" s="81" t="s">
        <v>96</v>
      </c>
      <c r="AI28" s="81">
        <f>INDEX('[1]Full New Stop'!$BJ:$BJ, MATCH(F28,'[1]Full New Stop'!$E:$E, 0))</f>
        <v>2</v>
      </c>
      <c r="AJ28" s="81" t="str">
        <f>INDEX('[1]Full New Stop'!$BF:$BF, MATCH(F28,'[1]Full New Stop'!$E:$E, 0))</f>
        <v>McDonalds, Safeway, various shopping</v>
      </c>
      <c r="AK28" s="81" t="e">
        <f>INDEX('[1]Full New Stop'!$K:$K, MATCH(F28,'[1]Full New Stop'!$E:$E, 0))</f>
        <v>#VALUE!</v>
      </c>
      <c r="AL28" s="81" t="s">
        <v>101</v>
      </c>
      <c r="AM28" s="81" t="str">
        <f>INDEX('[1]Full New Stop'!$W:$W, MATCH(F28,'[1]Full New Stop'!$E:$E, 0))</f>
        <v>X</v>
      </c>
      <c r="AN28" s="81" t="str">
        <f>INDEX('[1]Full New Stop'!$AG:$AG, MATCH(F28,'[1]Full New Stop'!$E:$E, 0))</f>
        <v>N</v>
      </c>
      <c r="AO28" s="81" t="str">
        <f>INDEX('[1]Full New Stop'!$AH:$AH, MATCH(F28,'[1]Full New Stop'!$E:$E, 0))</f>
        <v xml:space="preserve"> - </v>
      </c>
      <c r="AP28" s="81"/>
      <c r="AQ28" s="82" t="str">
        <f t="shared" ref="AQ28:AX39" si="25">IF(ISNUMBER(SEARCH(AQ$7,$N28)), "X", "")</f>
        <v/>
      </c>
      <c r="AR28" s="82" t="str">
        <f t="shared" si="25"/>
        <v>X</v>
      </c>
      <c r="AS28" s="82" t="str">
        <f t="shared" si="25"/>
        <v/>
      </c>
      <c r="AT28" s="82" t="str">
        <f t="shared" si="25"/>
        <v/>
      </c>
      <c r="AU28" s="82" t="str">
        <f t="shared" si="25"/>
        <v/>
      </c>
      <c r="AV28" s="82" t="str">
        <f t="shared" si="25"/>
        <v/>
      </c>
      <c r="AW28" s="82" t="str">
        <f t="shared" si="25"/>
        <v/>
      </c>
      <c r="AX28" s="82" t="str">
        <f t="shared" si="25"/>
        <v/>
      </c>
      <c r="AY28" s="82"/>
      <c r="AZ28" s="82" t="s">
        <v>101</v>
      </c>
      <c r="BA28" s="82" t="s">
        <v>159</v>
      </c>
      <c r="BB28">
        <f t="shared" si="1"/>
        <v>-1</v>
      </c>
      <c r="BC28" s="204" t="s">
        <v>103</v>
      </c>
      <c r="BD28" s="82"/>
      <c r="BE28" s="82" t="str">
        <f t="shared" si="3"/>
        <v/>
      </c>
      <c r="BF28" s="82" t="str">
        <f t="shared" si="21"/>
        <v>X</v>
      </c>
      <c r="BG28" s="82" t="str">
        <f t="shared" si="22"/>
        <v/>
      </c>
      <c r="BH28" s="82" t="str">
        <f t="shared" si="4"/>
        <v/>
      </c>
      <c r="BI28" s="82" t="str">
        <f t="shared" si="20"/>
        <v/>
      </c>
      <c r="BJ28" s="82" t="str">
        <f t="shared" si="5"/>
        <v>X</v>
      </c>
      <c r="BK28" s="82">
        <f t="shared" si="6"/>
        <v>1.5</v>
      </c>
      <c r="BL28" s="82" t="str">
        <f t="shared" si="7"/>
        <v/>
      </c>
      <c r="BM28" s="82" t="str">
        <f t="shared" si="8"/>
        <v>X</v>
      </c>
      <c r="BN28" s="82" t="str">
        <f t="shared" si="9"/>
        <v/>
      </c>
      <c r="BO28" s="82" t="str">
        <f t="shared" si="10"/>
        <v/>
      </c>
      <c r="BP28" s="82" t="str">
        <f t="shared" si="11"/>
        <v>X</v>
      </c>
      <c r="BQ28" s="82" t="str">
        <f t="shared" si="12"/>
        <v/>
      </c>
      <c r="BR28" s="82" t="str">
        <f t="shared" si="13"/>
        <v>X</v>
      </c>
      <c r="BS28" s="82"/>
      <c r="BT28" s="82" t="str">
        <f t="shared" si="14"/>
        <v>X</v>
      </c>
      <c r="BU28" s="82" t="str">
        <f t="shared" si="15"/>
        <v/>
      </c>
      <c r="BV28" s="82" t="str">
        <f t="shared" si="16"/>
        <v>X</v>
      </c>
      <c r="BW28" s="82" t="s">
        <v>104</v>
      </c>
      <c r="BX28" s="82"/>
      <c r="BY28" s="82"/>
      <c r="BZ28" s="82"/>
      <c r="CA28" s="82" t="str">
        <f t="shared" si="17"/>
        <v>X</v>
      </c>
      <c r="CB28" s="82" t="s">
        <v>104</v>
      </c>
      <c r="CC28" s="82"/>
      <c r="CD28" s="82" t="str">
        <f t="shared" si="18"/>
        <v/>
      </c>
      <c r="CE28" s="82" t="str">
        <f t="shared" si="19"/>
        <v/>
      </c>
      <c r="CF28" s="82"/>
      <c r="CG28" s="82"/>
      <c r="CH28" s="42"/>
    </row>
    <row r="29" spans="2:86" x14ac:dyDescent="0.35">
      <c r="B29" s="27"/>
      <c r="C29" s="84">
        <v>112</v>
      </c>
      <c r="D29" s="126" t="s">
        <v>85</v>
      </c>
      <c r="E29" s="127" t="s">
        <v>92</v>
      </c>
      <c r="F29" s="163" t="s">
        <v>183</v>
      </c>
      <c r="G29" s="127"/>
      <c r="H29" s="127">
        <v>3516</v>
      </c>
      <c r="I29" s="127">
        <v>4069</v>
      </c>
      <c r="J29" s="127">
        <v>2</v>
      </c>
      <c r="K29" s="127">
        <f t="shared" si="24"/>
        <v>2</v>
      </c>
      <c r="L29" s="201">
        <v>38.789661440000003</v>
      </c>
      <c r="M29" s="201">
        <v>-121.28113175</v>
      </c>
      <c r="N29" s="127">
        <v>20</v>
      </c>
      <c r="O29" s="127" t="s">
        <v>94</v>
      </c>
      <c r="P29" s="127" t="s">
        <v>94</v>
      </c>
      <c r="Q29" s="127" t="s">
        <v>94</v>
      </c>
      <c r="R29" s="127" t="s">
        <v>95</v>
      </c>
      <c r="S29" s="127" t="s">
        <v>94</v>
      </c>
      <c r="T29" s="127" t="s">
        <v>98</v>
      </c>
      <c r="U29" s="127" t="s">
        <v>122</v>
      </c>
      <c r="V29" s="127" t="s">
        <v>95</v>
      </c>
      <c r="W29" s="127" t="s">
        <v>94</v>
      </c>
      <c r="X29" s="127" t="s">
        <v>95</v>
      </c>
      <c r="Y29" s="127" t="s">
        <v>94</v>
      </c>
      <c r="Z29" s="127" t="s">
        <v>94</v>
      </c>
      <c r="AA29" s="127" t="s">
        <v>99</v>
      </c>
      <c r="AB29" s="85" t="str">
        <f>INDEX('[1]Full New Stop'!$AS:$AS, MATCH(F29,'[1]Full New Stop'!$E:$E, 0))</f>
        <v>Y</v>
      </c>
      <c r="AC29" s="127" t="e">
        <f>INDEX('[1]Full New Stop'!$AW:$AW, MATCH($D29,'[1]Full New Stop'!$E:$E, 0))</f>
        <v>#N/A</v>
      </c>
      <c r="AD29" s="85">
        <v>6.5</v>
      </c>
      <c r="AE29" s="127" t="s">
        <v>96</v>
      </c>
      <c r="AF29" s="127" t="s">
        <v>94</v>
      </c>
      <c r="AG29" s="127" t="s">
        <v>94</v>
      </c>
      <c r="AH29" s="85" t="s">
        <v>96</v>
      </c>
      <c r="AI29" s="85">
        <f>INDEX('[1]Full New Stop'!$BJ:$BJ, MATCH(F29,'[1]Full New Stop'!$E:$E, 0))</f>
        <v>2</v>
      </c>
      <c r="AJ29" s="85" t="str">
        <f>INDEX('[1]Full New Stop'!$BF:$BF, MATCH(F29,'[1]Full New Stop'!$E:$E, 0))</f>
        <v>Nugget Market, Grocery, Shopping</v>
      </c>
      <c r="AK29" s="85" t="str">
        <f>INDEX('[1]Full New Stop'!$K:$K, MATCH(F29,'[1]Full New Stop'!$E:$E, 0))</f>
        <v>Ideal location, existing Roseville Transit stop (53277) with bus pullout, shelter, bench, lighting, and concrete pad</v>
      </c>
      <c r="AL29" s="85" t="s">
        <v>109</v>
      </c>
      <c r="AM29" s="85" t="str">
        <f>INDEX('[1]Full New Stop'!$W:$W, MATCH(F29,'[1]Full New Stop'!$E:$E, 0))</f>
        <v>X</v>
      </c>
      <c r="AN29" s="85" t="str">
        <f>INDEX('[1]Full New Stop'!$AG:$AG, MATCH(F29,'[1]Full New Stop'!$E:$E, 0))</f>
        <v>Y</v>
      </c>
      <c r="AO29" s="85" t="str">
        <f>INDEX('[1]Full New Stop'!$AH:$AH, MATCH(F29,'[1]Full New Stop'!$E:$E, 0))</f>
        <v>Shelter</v>
      </c>
      <c r="AP29" s="85"/>
      <c r="AQ29" s="86" t="str">
        <f t="shared" si="25"/>
        <v/>
      </c>
      <c r="AR29" s="86" t="str">
        <f t="shared" si="25"/>
        <v>X</v>
      </c>
      <c r="AS29" s="86" t="str">
        <f t="shared" si="25"/>
        <v/>
      </c>
      <c r="AT29" s="86" t="str">
        <f t="shared" si="25"/>
        <v/>
      </c>
      <c r="AU29" s="86" t="str">
        <f t="shared" si="25"/>
        <v/>
      </c>
      <c r="AV29" s="86" t="str">
        <f t="shared" si="25"/>
        <v/>
      </c>
      <c r="AW29" s="86" t="str">
        <f t="shared" si="25"/>
        <v/>
      </c>
      <c r="AX29" s="86" t="str">
        <f t="shared" si="25"/>
        <v/>
      </c>
      <c r="AY29" s="86"/>
      <c r="AZ29" s="86" t="s">
        <v>109</v>
      </c>
      <c r="BA29" s="86" t="s">
        <v>159</v>
      </c>
      <c r="BB29">
        <f t="shared" si="1"/>
        <v>-1</v>
      </c>
      <c r="BC29" s="205" t="s">
        <v>103</v>
      </c>
      <c r="BD29" s="86"/>
      <c r="BE29" s="86" t="str">
        <f t="shared" si="3"/>
        <v>X</v>
      </c>
      <c r="BF29" s="86" t="str">
        <f t="shared" si="21"/>
        <v>X</v>
      </c>
      <c r="BG29" s="86" t="str">
        <f t="shared" si="22"/>
        <v/>
      </c>
      <c r="BH29" s="86" t="str">
        <f t="shared" si="4"/>
        <v/>
      </c>
      <c r="BI29" s="86" t="str">
        <f t="shared" si="20"/>
        <v/>
      </c>
      <c r="BJ29" s="86" t="str">
        <f t="shared" si="5"/>
        <v>X</v>
      </c>
      <c r="BK29" s="86">
        <f t="shared" si="6"/>
        <v>1.5</v>
      </c>
      <c r="BL29" s="86" t="str">
        <f t="shared" si="7"/>
        <v/>
      </c>
      <c r="BM29" s="86" t="str">
        <f t="shared" si="8"/>
        <v>X</v>
      </c>
      <c r="BN29" s="86" t="str">
        <f t="shared" si="9"/>
        <v/>
      </c>
      <c r="BO29" s="86" t="str">
        <f t="shared" si="10"/>
        <v>X</v>
      </c>
      <c r="BP29" s="86" t="str">
        <f t="shared" si="11"/>
        <v>X</v>
      </c>
      <c r="BQ29" s="86" t="str">
        <f t="shared" si="12"/>
        <v/>
      </c>
      <c r="BR29" s="86" t="str">
        <f t="shared" si="13"/>
        <v>X</v>
      </c>
      <c r="BS29" s="86"/>
      <c r="BT29" s="86" t="str">
        <f t="shared" si="14"/>
        <v>X</v>
      </c>
      <c r="BU29" s="86" t="str">
        <f t="shared" si="15"/>
        <v/>
      </c>
      <c r="BV29" s="86" t="str">
        <f t="shared" si="16"/>
        <v>X</v>
      </c>
      <c r="BW29" s="86" t="s">
        <v>104</v>
      </c>
      <c r="BX29" s="86"/>
      <c r="BY29" s="86"/>
      <c r="BZ29" s="86"/>
      <c r="CA29" s="86" t="str">
        <f t="shared" si="17"/>
        <v/>
      </c>
      <c r="CB29" s="86" t="s">
        <v>104</v>
      </c>
      <c r="CC29" s="86"/>
      <c r="CD29" s="86" t="str">
        <f t="shared" si="18"/>
        <v/>
      </c>
      <c r="CE29" s="86" t="str">
        <f t="shared" si="19"/>
        <v/>
      </c>
      <c r="CF29" s="86"/>
      <c r="CG29" s="86"/>
      <c r="CH29" s="43"/>
    </row>
    <row r="30" spans="2:86" x14ac:dyDescent="0.35">
      <c r="B30" s="25"/>
      <c r="C30" s="80">
        <v>113</v>
      </c>
      <c r="D30" s="128" t="s">
        <v>85</v>
      </c>
      <c r="E30" s="129" t="s">
        <v>92</v>
      </c>
      <c r="F30" s="160" t="s">
        <v>184</v>
      </c>
      <c r="G30" s="129"/>
      <c r="H30" s="129">
        <v>3266</v>
      </c>
      <c r="I30" s="129">
        <v>4929</v>
      </c>
      <c r="J30" s="129">
        <v>2</v>
      </c>
      <c r="K30" s="129">
        <f t="shared" si="24"/>
        <v>2</v>
      </c>
      <c r="L30" s="200">
        <v>38.792388930000001</v>
      </c>
      <c r="M30" s="200">
        <v>-121.27854582000001</v>
      </c>
      <c r="N30" s="129">
        <v>20</v>
      </c>
      <c r="O30" s="129" t="s">
        <v>94</v>
      </c>
      <c r="P30" s="129" t="s">
        <v>94</v>
      </c>
      <c r="Q30" s="129" t="s">
        <v>94</v>
      </c>
      <c r="R30" s="129" t="s">
        <v>95</v>
      </c>
      <c r="S30" s="129" t="s">
        <v>94</v>
      </c>
      <c r="T30" s="129" t="s">
        <v>98</v>
      </c>
      <c r="U30" s="129" t="s">
        <v>122</v>
      </c>
      <c r="V30" s="129" t="s">
        <v>95</v>
      </c>
      <c r="W30" s="129" t="s">
        <v>94</v>
      </c>
      <c r="X30" s="129" t="s">
        <v>95</v>
      </c>
      <c r="Y30" s="129" t="s">
        <v>94</v>
      </c>
      <c r="Z30" s="129" t="s">
        <v>96</v>
      </c>
      <c r="AA30" s="129" t="s">
        <v>99</v>
      </c>
      <c r="AB30" s="81" t="str">
        <f>INDEX('[1]Full New Stop'!$AS:$AS, MATCH(F30,'[1]Full New Stop'!$E:$E, 0))</f>
        <v>Y</v>
      </c>
      <c r="AC30" s="129" t="e">
        <f>INDEX('[1]Full New Stop'!$AW:$AW, MATCH($D30,'[1]Full New Stop'!$E:$E, 0))</f>
        <v>#N/A</v>
      </c>
      <c r="AD30" s="81">
        <v>8.5</v>
      </c>
      <c r="AE30" s="129" t="s">
        <v>96</v>
      </c>
      <c r="AF30" s="129" t="s">
        <v>94</v>
      </c>
      <c r="AG30" s="129" t="s">
        <v>94</v>
      </c>
      <c r="AH30" s="81" t="s">
        <v>96</v>
      </c>
      <c r="AI30" s="81">
        <f>INDEX('[1]Full New Stop'!$BJ:$BJ, MATCH(F30,'[1]Full New Stop'!$E:$E, 0))</f>
        <v>2</v>
      </c>
      <c r="AJ30" s="81" t="str">
        <f>INDEX('[1]Full New Stop'!$BF:$BF, MATCH(F30,'[1]Full New Stop'!$E:$E, 0))</f>
        <v>Residential</v>
      </c>
      <c r="AK30" s="81" t="str">
        <f>INDEX('[1]Full New Stop'!$K:$K, MATCH(F30,'[1]Full New Stop'!$E:$E, 0))</f>
        <v xml:space="preserve">Ideal location for a stop, existing bus pullout, pad, wide sidewalks, would need pole, and lighting improvements for safety. </v>
      </c>
      <c r="AL30" s="81" t="s">
        <v>109</v>
      </c>
      <c r="AM30" s="81" t="str">
        <f>INDEX('[1]Full New Stop'!$W:$W, MATCH(F30,'[1]Full New Stop'!$E:$E, 0))</f>
        <v>X</v>
      </c>
      <c r="AN30" s="81" t="str">
        <f>INDEX('[1]Full New Stop'!$AG:$AG, MATCH(F30,'[1]Full New Stop'!$E:$E, 0))</f>
        <v>Y</v>
      </c>
      <c r="AO30" s="81" t="str">
        <f>INDEX('[1]Full New Stop'!$AH:$AH, MATCH(F30,'[1]Full New Stop'!$E:$E, 0))</f>
        <v>Partial - Trees</v>
      </c>
      <c r="AP30" s="81"/>
      <c r="AQ30" s="82" t="str">
        <f t="shared" si="25"/>
        <v/>
      </c>
      <c r="AR30" s="82" t="str">
        <f t="shared" si="25"/>
        <v>X</v>
      </c>
      <c r="AS30" s="82" t="str">
        <f t="shared" si="25"/>
        <v/>
      </c>
      <c r="AT30" s="82" t="str">
        <f t="shared" si="25"/>
        <v/>
      </c>
      <c r="AU30" s="82" t="str">
        <f t="shared" si="25"/>
        <v/>
      </c>
      <c r="AV30" s="82" t="str">
        <f t="shared" si="25"/>
        <v/>
      </c>
      <c r="AW30" s="82" t="str">
        <f t="shared" si="25"/>
        <v/>
      </c>
      <c r="AX30" s="82" t="str">
        <f t="shared" si="25"/>
        <v/>
      </c>
      <c r="AY30" s="82"/>
      <c r="AZ30" s="82" t="s">
        <v>109</v>
      </c>
      <c r="BA30" s="82" t="s">
        <v>159</v>
      </c>
      <c r="BB30">
        <f t="shared" si="1"/>
        <v>-1</v>
      </c>
      <c r="BC30" s="204" t="s">
        <v>103</v>
      </c>
      <c r="BD30" s="82"/>
      <c r="BE30" s="82" t="str">
        <f t="shared" si="3"/>
        <v>X</v>
      </c>
      <c r="BF30" s="82" t="str">
        <f t="shared" si="21"/>
        <v>X</v>
      </c>
      <c r="BG30" s="82" t="str">
        <f t="shared" si="22"/>
        <v/>
      </c>
      <c r="BH30" s="82" t="str">
        <f t="shared" si="4"/>
        <v/>
      </c>
      <c r="BI30" s="82" t="str">
        <f t="shared" si="20"/>
        <v/>
      </c>
      <c r="BJ30" s="82" t="str">
        <f t="shared" si="5"/>
        <v/>
      </c>
      <c r="BK30" s="82" t="str">
        <f t="shared" si="6"/>
        <v/>
      </c>
      <c r="BL30" s="82" t="str">
        <f t="shared" si="7"/>
        <v/>
      </c>
      <c r="BM30" s="82" t="str">
        <f t="shared" si="8"/>
        <v>X</v>
      </c>
      <c r="BN30" s="82" t="str">
        <f t="shared" si="9"/>
        <v/>
      </c>
      <c r="BO30" s="82" t="str">
        <f t="shared" si="10"/>
        <v>X</v>
      </c>
      <c r="BP30" s="82" t="str">
        <f t="shared" si="11"/>
        <v>X</v>
      </c>
      <c r="BQ30" s="82" t="str">
        <f t="shared" si="12"/>
        <v/>
      </c>
      <c r="BR30" s="82" t="str">
        <f t="shared" si="13"/>
        <v>X</v>
      </c>
      <c r="BS30" s="82"/>
      <c r="BT30" s="82" t="str">
        <f t="shared" si="14"/>
        <v>X</v>
      </c>
      <c r="BU30" s="82" t="str">
        <f t="shared" si="15"/>
        <v/>
      </c>
      <c r="BV30" s="82" t="str">
        <f t="shared" si="16"/>
        <v>X</v>
      </c>
      <c r="BW30" s="82" t="s">
        <v>104</v>
      </c>
      <c r="BX30" s="82"/>
      <c r="BY30" s="82"/>
      <c r="BZ30" s="82"/>
      <c r="CA30" s="82" t="str">
        <f t="shared" si="17"/>
        <v/>
      </c>
      <c r="CB30" s="82" t="s">
        <v>104</v>
      </c>
      <c r="CC30" s="82"/>
      <c r="CD30" s="82" t="str">
        <f t="shared" si="18"/>
        <v/>
      </c>
      <c r="CE30" s="82" t="str">
        <f t="shared" si="19"/>
        <v/>
      </c>
      <c r="CF30" s="82"/>
      <c r="CG30" s="82"/>
      <c r="CH30" s="155"/>
    </row>
    <row r="31" spans="2:86" x14ac:dyDescent="0.35">
      <c r="B31" s="27"/>
      <c r="C31" s="84">
        <v>116</v>
      </c>
      <c r="D31" s="130" t="s">
        <v>85</v>
      </c>
      <c r="E31" s="131" t="s">
        <v>92</v>
      </c>
      <c r="F31" s="161" t="s">
        <v>185</v>
      </c>
      <c r="G31" s="127"/>
      <c r="H31" s="127">
        <v>2292</v>
      </c>
      <c r="I31" s="127">
        <v>6572</v>
      </c>
      <c r="J31" s="127">
        <v>2</v>
      </c>
      <c r="K31" s="127">
        <f t="shared" si="24"/>
        <v>2</v>
      </c>
      <c r="L31" s="201">
        <v>38.80517545</v>
      </c>
      <c r="M31" s="201">
        <v>-121.27153848</v>
      </c>
      <c r="N31" s="127">
        <v>20</v>
      </c>
      <c r="O31" s="127" t="s">
        <v>94</v>
      </c>
      <c r="P31" s="127" t="s">
        <v>94</v>
      </c>
      <c r="Q31" s="127" t="s">
        <v>94</v>
      </c>
      <c r="R31" s="127" t="s">
        <v>95</v>
      </c>
      <c r="S31" s="127" t="s">
        <v>94</v>
      </c>
      <c r="T31" s="127" t="s">
        <v>98</v>
      </c>
      <c r="U31" s="127" t="s">
        <v>122</v>
      </c>
      <c r="V31" s="127" t="s">
        <v>95</v>
      </c>
      <c r="W31" s="127" t="s">
        <v>94</v>
      </c>
      <c r="X31" s="127" t="s">
        <v>95</v>
      </c>
      <c r="Y31" s="127" t="s">
        <v>94</v>
      </c>
      <c r="Z31" s="127" t="s">
        <v>94</v>
      </c>
      <c r="AA31" s="127" t="s">
        <v>99</v>
      </c>
      <c r="AB31" s="85" t="str">
        <f>INDEX('[1]Full New Stop'!$AS:$AS, MATCH(F31,'[1]Full New Stop'!$E:$E, 0))</f>
        <v>Y</v>
      </c>
      <c r="AC31" s="127" t="e">
        <f>INDEX('[1]Full New Stop'!$AW:$AW, MATCH($D31,'[1]Full New Stop'!$E:$E, 0))</f>
        <v>#N/A</v>
      </c>
      <c r="AD31" s="85">
        <v>8</v>
      </c>
      <c r="AE31" s="127" t="s">
        <v>96</v>
      </c>
      <c r="AF31" s="127" t="s">
        <v>94</v>
      </c>
      <c r="AG31" s="127" t="s">
        <v>94</v>
      </c>
      <c r="AH31" s="85" t="s">
        <v>96</v>
      </c>
      <c r="AI31" s="85">
        <f>INDEX('[1]Full New Stop'!$BJ:$BJ, MATCH(F31,'[1]Full New Stop'!$E:$E, 0))</f>
        <v>2</v>
      </c>
      <c r="AJ31" s="85" t="str">
        <f>INDEX('[1]Full New Stop'!$BF:$BF, MATCH(F31,'[1]Full New Stop'!$E:$E, 0))</f>
        <v>Safeway, AM/PM, Shopping, Restaurants</v>
      </c>
      <c r="AK31" s="85" t="str">
        <f>INDEX('[1]Full New Stop'!$K:$K, MATCH(F31,'[1]Full New Stop'!$E:$E, 0))</f>
        <v xml:space="preserve">Much better alternative to before Sunset, existing bus pullout </v>
      </c>
      <c r="AL31" s="85" t="s">
        <v>101</v>
      </c>
      <c r="AM31" s="85" t="str">
        <f>INDEX('[1]Full New Stop'!$W:$W, MATCH(F31,'[1]Full New Stop'!$E:$E, 0))</f>
        <v>X</v>
      </c>
      <c r="AN31" s="85" t="str">
        <f>INDEX('[1]Full New Stop'!$AG:$AG, MATCH(F31,'[1]Full New Stop'!$E:$E, 0))</f>
        <v>Y</v>
      </c>
      <c r="AO31" s="85" t="str">
        <f>INDEX('[1]Full New Stop'!$AH:$AH, MATCH(F31,'[1]Full New Stop'!$E:$E, 0))</f>
        <v>Partial - Trees</v>
      </c>
      <c r="AP31" s="85"/>
      <c r="AQ31" s="86" t="str">
        <f t="shared" si="25"/>
        <v/>
      </c>
      <c r="AR31" s="86" t="str">
        <f t="shared" si="25"/>
        <v>X</v>
      </c>
      <c r="AS31" s="86" t="str">
        <f t="shared" si="25"/>
        <v/>
      </c>
      <c r="AT31" s="86" t="str">
        <f t="shared" si="25"/>
        <v/>
      </c>
      <c r="AU31" s="86" t="str">
        <f t="shared" si="25"/>
        <v/>
      </c>
      <c r="AV31" s="86" t="str">
        <f t="shared" si="25"/>
        <v/>
      </c>
      <c r="AW31" s="86" t="str">
        <f t="shared" si="25"/>
        <v/>
      </c>
      <c r="AX31" s="86" t="str">
        <f t="shared" si="25"/>
        <v/>
      </c>
      <c r="AY31" s="86"/>
      <c r="AZ31" s="86" t="s">
        <v>101</v>
      </c>
      <c r="BA31" s="86" t="s">
        <v>159</v>
      </c>
      <c r="BB31" s="85">
        <f t="shared" si="1"/>
        <v>-1</v>
      </c>
      <c r="BC31" s="205" t="s">
        <v>103</v>
      </c>
      <c r="BD31" s="86"/>
      <c r="BE31" s="86" t="str">
        <f t="shared" si="3"/>
        <v>X</v>
      </c>
      <c r="BF31" s="86" t="str">
        <f t="shared" si="21"/>
        <v>X</v>
      </c>
      <c r="BG31" s="86" t="str">
        <f t="shared" si="22"/>
        <v/>
      </c>
      <c r="BH31" s="86" t="str">
        <f t="shared" si="4"/>
        <v/>
      </c>
      <c r="BI31" s="86" t="str">
        <f t="shared" si="20"/>
        <v/>
      </c>
      <c r="BJ31" s="86" t="str">
        <f t="shared" si="5"/>
        <v/>
      </c>
      <c r="BK31" s="86" t="str">
        <f t="shared" si="6"/>
        <v/>
      </c>
      <c r="BL31" s="86" t="str">
        <f t="shared" si="7"/>
        <v/>
      </c>
      <c r="BM31" s="86" t="str">
        <f t="shared" si="8"/>
        <v>X</v>
      </c>
      <c r="BN31" s="86" t="str">
        <f t="shared" si="9"/>
        <v/>
      </c>
      <c r="BO31" s="86" t="str">
        <f t="shared" si="10"/>
        <v>X</v>
      </c>
      <c r="BP31" s="86" t="str">
        <f t="shared" si="11"/>
        <v>X</v>
      </c>
      <c r="BQ31" s="86" t="str">
        <f t="shared" si="12"/>
        <v/>
      </c>
      <c r="BR31" s="86" t="str">
        <f t="shared" si="13"/>
        <v>X</v>
      </c>
      <c r="BS31" s="86"/>
      <c r="BT31" s="86" t="str">
        <f t="shared" si="14"/>
        <v>X</v>
      </c>
      <c r="BU31" s="86" t="str">
        <f t="shared" si="15"/>
        <v/>
      </c>
      <c r="BV31" s="86" t="str">
        <f t="shared" si="16"/>
        <v>X</v>
      </c>
      <c r="BW31" s="86" t="s">
        <v>104</v>
      </c>
      <c r="BX31" s="86"/>
      <c r="BY31" s="86"/>
      <c r="BZ31" s="86"/>
      <c r="CA31" s="86" t="str">
        <f t="shared" si="17"/>
        <v/>
      </c>
      <c r="CB31" s="86" t="s">
        <v>104</v>
      </c>
      <c r="CC31" s="86"/>
      <c r="CD31" s="86" t="str">
        <f t="shared" si="18"/>
        <v/>
      </c>
      <c r="CE31" s="86" t="str">
        <f t="shared" si="19"/>
        <v/>
      </c>
      <c r="CF31" s="86"/>
      <c r="CG31" s="86"/>
      <c r="CH31" s="28"/>
    </row>
    <row r="32" spans="2:86" x14ac:dyDescent="0.35">
      <c r="B32" s="25"/>
      <c r="C32" s="80">
        <v>138</v>
      </c>
      <c r="D32" s="124" t="s">
        <v>85</v>
      </c>
      <c r="E32" s="125" t="s">
        <v>92</v>
      </c>
      <c r="F32" s="162" t="s">
        <v>186</v>
      </c>
      <c r="G32" s="129"/>
      <c r="H32" s="129">
        <v>3516</v>
      </c>
      <c r="I32" s="129">
        <v>4069</v>
      </c>
      <c r="J32" s="129">
        <v>2</v>
      </c>
      <c r="K32" s="129">
        <f t="shared" si="24"/>
        <v>2</v>
      </c>
      <c r="L32" s="200">
        <v>38.78994934</v>
      </c>
      <c r="M32" s="200">
        <v>-121.28174815</v>
      </c>
      <c r="N32" s="129">
        <v>20</v>
      </c>
      <c r="O32" s="129" t="s">
        <v>94</v>
      </c>
      <c r="P32" s="129" t="s">
        <v>94</v>
      </c>
      <c r="Q32" s="129" t="s">
        <v>94</v>
      </c>
      <c r="R32" s="129" t="s">
        <v>95</v>
      </c>
      <c r="S32" s="129" t="s">
        <v>94</v>
      </c>
      <c r="T32" s="129" t="s">
        <v>98</v>
      </c>
      <c r="U32" s="129" t="s">
        <v>122</v>
      </c>
      <c r="V32" s="129" t="s">
        <v>95</v>
      </c>
      <c r="W32" s="129" t="s">
        <v>94</v>
      </c>
      <c r="X32" s="129" t="s">
        <v>95</v>
      </c>
      <c r="Y32" s="129" t="s">
        <v>94</v>
      </c>
      <c r="Z32" s="129" t="s">
        <v>94</v>
      </c>
      <c r="AA32" s="129" t="s">
        <v>99</v>
      </c>
      <c r="AB32" s="81" t="str">
        <f>INDEX('[1]Full New Stop'!$AS:$AS, MATCH(F32,'[1]Full New Stop'!$E:$E, 0))</f>
        <v>Y</v>
      </c>
      <c r="AC32" s="129" t="e">
        <f>INDEX('[1]Full New Stop'!$AW:$AW, MATCH($D32,'[1]Full New Stop'!$E:$E, 0))</f>
        <v>#N/A</v>
      </c>
      <c r="AD32" s="81">
        <v>8.5</v>
      </c>
      <c r="AE32" s="129" t="s">
        <v>96</v>
      </c>
      <c r="AF32" s="129" t="s">
        <v>94</v>
      </c>
      <c r="AG32" s="129" t="s">
        <v>94</v>
      </c>
      <c r="AH32" s="81" t="s">
        <v>96</v>
      </c>
      <c r="AI32" s="81">
        <f>INDEX('[1]Full New Stop'!$BJ:$BJ, MATCH(F32,'[1]Full New Stop'!$E:$E, 0))</f>
        <v>2</v>
      </c>
      <c r="AJ32" s="81" t="str">
        <f>INDEX('[1]Full New Stop'!$BF:$BF, MATCH(F32,'[1]Full New Stop'!$E:$E, 0))</f>
        <v>Nugget Market</v>
      </c>
      <c r="AK32" s="81" t="e">
        <f>INDEX('[1]Full New Stop'!$K:$K, MATCH(F32,'[1]Full New Stop'!$E:$E, 0))</f>
        <v>#VALUE!</v>
      </c>
      <c r="AL32" s="81" t="s">
        <v>109</v>
      </c>
      <c r="AM32" s="81" t="str">
        <f>INDEX('[1]Full New Stop'!$W:$W, MATCH(F32,'[1]Full New Stop'!$E:$E, 0))</f>
        <v>X</v>
      </c>
      <c r="AN32" s="81" t="str">
        <f>INDEX('[1]Full New Stop'!$AG:$AG, MATCH(F32,'[1]Full New Stop'!$E:$E, 0))</f>
        <v>N</v>
      </c>
      <c r="AO32" s="81" t="str">
        <f>INDEX('[1]Full New Stop'!$AH:$AH, MATCH(F32,'[1]Full New Stop'!$E:$E, 0))</f>
        <v xml:space="preserve"> - </v>
      </c>
      <c r="AP32" s="81"/>
      <c r="AQ32" s="82" t="str">
        <f t="shared" si="25"/>
        <v/>
      </c>
      <c r="AR32" s="82" t="str">
        <f t="shared" si="25"/>
        <v>X</v>
      </c>
      <c r="AS32" s="82" t="str">
        <f t="shared" si="25"/>
        <v/>
      </c>
      <c r="AT32" s="82" t="str">
        <f t="shared" si="25"/>
        <v/>
      </c>
      <c r="AU32" s="82" t="str">
        <f t="shared" si="25"/>
        <v/>
      </c>
      <c r="AV32" s="82" t="str">
        <f t="shared" si="25"/>
        <v/>
      </c>
      <c r="AW32" s="82" t="str">
        <f t="shared" si="25"/>
        <v/>
      </c>
      <c r="AX32" s="82" t="str">
        <f t="shared" si="25"/>
        <v/>
      </c>
      <c r="AY32" s="82"/>
      <c r="AZ32" s="82" t="s">
        <v>109</v>
      </c>
      <c r="BA32" s="82" t="s">
        <v>159</v>
      </c>
      <c r="BB32">
        <f t="shared" si="1"/>
        <v>-1</v>
      </c>
      <c r="BC32" s="204" t="s">
        <v>103</v>
      </c>
      <c r="BD32" s="82"/>
      <c r="BE32" s="82" t="str">
        <f t="shared" si="3"/>
        <v>X</v>
      </c>
      <c r="BF32" s="82" t="str">
        <f t="shared" si="21"/>
        <v>X</v>
      </c>
      <c r="BG32" s="82" t="str">
        <f t="shared" si="22"/>
        <v/>
      </c>
      <c r="BH32" s="82" t="str">
        <f t="shared" si="4"/>
        <v/>
      </c>
      <c r="BI32" s="82" t="str">
        <f t="shared" si="20"/>
        <v/>
      </c>
      <c r="BJ32" s="82" t="str">
        <f t="shared" si="5"/>
        <v/>
      </c>
      <c r="BK32" s="82" t="str">
        <f t="shared" si="6"/>
        <v/>
      </c>
      <c r="BL32" s="82" t="str">
        <f t="shared" si="7"/>
        <v/>
      </c>
      <c r="BM32" s="82" t="str">
        <f t="shared" si="8"/>
        <v>X</v>
      </c>
      <c r="BN32" s="82" t="str">
        <f t="shared" si="9"/>
        <v/>
      </c>
      <c r="BO32" s="82" t="str">
        <f t="shared" si="10"/>
        <v>X</v>
      </c>
      <c r="BP32" s="82" t="str">
        <f t="shared" si="11"/>
        <v>X</v>
      </c>
      <c r="BQ32" s="82" t="str">
        <f t="shared" si="12"/>
        <v/>
      </c>
      <c r="BR32" s="82" t="str">
        <f t="shared" si="13"/>
        <v>X</v>
      </c>
      <c r="BS32" s="82"/>
      <c r="BT32" s="82" t="str">
        <f t="shared" si="14"/>
        <v>X</v>
      </c>
      <c r="BU32" s="82" t="str">
        <f t="shared" si="15"/>
        <v/>
      </c>
      <c r="BV32" s="82" t="str">
        <f t="shared" si="16"/>
        <v>X</v>
      </c>
      <c r="BW32" s="82" t="s">
        <v>104</v>
      </c>
      <c r="BX32" s="82"/>
      <c r="BY32" s="82"/>
      <c r="BZ32" s="82"/>
      <c r="CA32" s="82" t="str">
        <f t="shared" si="17"/>
        <v>X</v>
      </c>
      <c r="CB32" s="82" t="s">
        <v>104</v>
      </c>
      <c r="CC32" s="82"/>
      <c r="CD32" s="82" t="str">
        <f t="shared" si="18"/>
        <v/>
      </c>
      <c r="CE32" s="82" t="str">
        <f t="shared" si="19"/>
        <v/>
      </c>
      <c r="CF32" s="82"/>
      <c r="CG32" s="82"/>
      <c r="CH32" s="42"/>
    </row>
    <row r="33" spans="2:86" x14ac:dyDescent="0.35">
      <c r="B33" s="27"/>
      <c r="C33" s="84">
        <v>137</v>
      </c>
      <c r="D33" s="126" t="s">
        <v>85</v>
      </c>
      <c r="E33" s="127" t="s">
        <v>92</v>
      </c>
      <c r="F33" s="163" t="s">
        <v>187</v>
      </c>
      <c r="G33" s="127"/>
      <c r="H33" s="127">
        <v>3266</v>
      </c>
      <c r="I33" s="127">
        <v>4929</v>
      </c>
      <c r="J33" s="127">
        <v>2</v>
      </c>
      <c r="K33" s="127">
        <f t="shared" si="24"/>
        <v>2</v>
      </c>
      <c r="L33" s="201">
        <v>38.792246140000003</v>
      </c>
      <c r="M33" s="201">
        <v>-121.27958585</v>
      </c>
      <c r="N33" s="127">
        <v>20</v>
      </c>
      <c r="O33" s="127" t="s">
        <v>94</v>
      </c>
      <c r="P33" s="127" t="s">
        <v>94</v>
      </c>
      <c r="Q33" s="127" t="s">
        <v>94</v>
      </c>
      <c r="R33" s="127" t="s">
        <v>95</v>
      </c>
      <c r="S33" s="127" t="s">
        <v>94</v>
      </c>
      <c r="T33" s="127" t="s">
        <v>98</v>
      </c>
      <c r="U33" s="127" t="s">
        <v>122</v>
      </c>
      <c r="V33" s="127" t="s">
        <v>95</v>
      </c>
      <c r="W33" s="127" t="s">
        <v>94</v>
      </c>
      <c r="X33" s="127" t="s">
        <v>95</v>
      </c>
      <c r="Y33" s="127" t="s">
        <v>94</v>
      </c>
      <c r="Z33" s="127" t="s">
        <v>96</v>
      </c>
      <c r="AA33" s="127" t="s">
        <v>99</v>
      </c>
      <c r="AB33" s="85" t="str">
        <f>'[1]Full New Stop'!$AL$18</f>
        <v>Y</v>
      </c>
      <c r="AC33" s="127" t="str">
        <f>'[1]Full New Stop'!$AW$18</f>
        <v>8.5 x cont</v>
      </c>
      <c r="AD33" s="85">
        <v>8.5</v>
      </c>
      <c r="AE33" s="127" t="s">
        <v>96</v>
      </c>
      <c r="AF33" s="127" t="s">
        <v>94</v>
      </c>
      <c r="AG33" s="127" t="s">
        <v>94</v>
      </c>
      <c r="AH33" s="85" t="s">
        <v>96</v>
      </c>
      <c r="AI33" s="85">
        <f>'[1]Full New Stop'!$BJ$18</f>
        <v>2</v>
      </c>
      <c r="AJ33" s="85" t="str">
        <f>INDEX('[1]Full New Stop'!$BF:$BF, MATCH(F33,'[1]Full New Stop'!$E:$E, 0))</f>
        <v>Nugget Market</v>
      </c>
      <c r="AK33" s="85" t="str">
        <f>INDEX('[1]Full New Stop'!$K:$K, MATCH(F33,'[1]Full New Stop'!$E:$E, 0))</f>
        <v>Existing bus pullout, crosswalk nearby, wide sidewalk, adding a shelter may be tight but plenty of room for bench/pole, may require lighting improvement for safety</v>
      </c>
      <c r="AL33" s="85" t="s">
        <v>109</v>
      </c>
      <c r="AM33" s="85" t="str">
        <f>INDEX('[1]Full New Stop'!$W:$W, MATCH(F33,'[1]Full New Stop'!$E:$E, 0))</f>
        <v>X</v>
      </c>
      <c r="AN33" s="85" t="str">
        <f>INDEX('[1]Full New Stop'!$AG:$AG, MATCH(F33,'[1]Full New Stop'!$E:$E, 0))</f>
        <v>N</v>
      </c>
      <c r="AO33" s="85" t="str">
        <f>INDEX('[1]Full New Stop'!$AH:$AH, MATCH(F33,'[1]Full New Stop'!$E:$E, 0))</f>
        <v xml:space="preserve"> - </v>
      </c>
      <c r="AP33" s="85"/>
      <c r="AQ33" s="86" t="str">
        <f t="shared" si="25"/>
        <v/>
      </c>
      <c r="AR33" s="86" t="str">
        <f t="shared" si="25"/>
        <v>X</v>
      </c>
      <c r="AS33" s="86" t="str">
        <f t="shared" si="25"/>
        <v/>
      </c>
      <c r="AT33" s="86" t="str">
        <f t="shared" si="25"/>
        <v/>
      </c>
      <c r="AU33" s="86" t="str">
        <f t="shared" si="25"/>
        <v/>
      </c>
      <c r="AV33" s="86" t="str">
        <f t="shared" si="25"/>
        <v/>
      </c>
      <c r="AW33" s="86" t="str">
        <f t="shared" si="25"/>
        <v/>
      </c>
      <c r="AX33" s="86" t="str">
        <f t="shared" si="25"/>
        <v/>
      </c>
      <c r="AY33" s="86"/>
      <c r="AZ33" s="86" t="s">
        <v>109</v>
      </c>
      <c r="BA33" s="86" t="s">
        <v>159</v>
      </c>
      <c r="BB33">
        <f t="shared" si="1"/>
        <v>-1</v>
      </c>
      <c r="BC33" s="205" t="s">
        <v>103</v>
      </c>
      <c r="BD33" s="86"/>
      <c r="BE33" s="86" t="str">
        <f t="shared" si="3"/>
        <v>X</v>
      </c>
      <c r="BF33" s="86" t="str">
        <f t="shared" si="21"/>
        <v>X</v>
      </c>
      <c r="BG33" s="86" t="str">
        <f t="shared" si="22"/>
        <v/>
      </c>
      <c r="BH33" s="86" t="str">
        <f t="shared" si="4"/>
        <v/>
      </c>
      <c r="BI33" s="86" t="str">
        <f t="shared" si="20"/>
        <v/>
      </c>
      <c r="BJ33" s="86" t="str">
        <f t="shared" si="5"/>
        <v/>
      </c>
      <c r="BK33" s="86" t="str">
        <f t="shared" si="6"/>
        <v/>
      </c>
      <c r="BL33" s="86" t="str">
        <f t="shared" si="7"/>
        <v/>
      </c>
      <c r="BM33" s="86" t="str">
        <f t="shared" si="8"/>
        <v>X</v>
      </c>
      <c r="BN33" s="86" t="str">
        <f t="shared" si="9"/>
        <v/>
      </c>
      <c r="BO33" s="86" t="str">
        <f t="shared" si="10"/>
        <v>X</v>
      </c>
      <c r="BP33" s="86" t="str">
        <f t="shared" si="11"/>
        <v>X</v>
      </c>
      <c r="BQ33" s="86" t="str">
        <f t="shared" si="12"/>
        <v/>
      </c>
      <c r="BR33" s="86" t="str">
        <f t="shared" si="13"/>
        <v>X</v>
      </c>
      <c r="BS33" s="86"/>
      <c r="BT33" s="86" t="str">
        <f t="shared" si="14"/>
        <v>X</v>
      </c>
      <c r="BU33" s="86" t="str">
        <f t="shared" si="15"/>
        <v/>
      </c>
      <c r="BV33" s="86" t="str">
        <f t="shared" si="16"/>
        <v>X</v>
      </c>
      <c r="BW33" s="86" t="s">
        <v>104</v>
      </c>
      <c r="BX33" s="86"/>
      <c r="BY33" s="86"/>
      <c r="BZ33" s="86"/>
      <c r="CA33" s="86" t="str">
        <f t="shared" si="17"/>
        <v>X</v>
      </c>
      <c r="CB33" s="86" t="s">
        <v>104</v>
      </c>
      <c r="CC33" s="86"/>
      <c r="CD33" s="86" t="str">
        <f t="shared" si="18"/>
        <v/>
      </c>
      <c r="CE33" s="86" t="str">
        <f t="shared" si="19"/>
        <v/>
      </c>
      <c r="CF33" s="86"/>
      <c r="CG33" s="86"/>
      <c r="CH33" s="43"/>
    </row>
    <row r="34" spans="2:86" x14ac:dyDescent="0.35">
      <c r="B34" s="25"/>
      <c r="C34" s="80">
        <v>139</v>
      </c>
      <c r="D34" s="124" t="s">
        <v>85</v>
      </c>
      <c r="E34" s="125" t="s">
        <v>92</v>
      </c>
      <c r="F34" s="162" t="s">
        <v>188</v>
      </c>
      <c r="G34" s="129"/>
      <c r="H34" s="129">
        <v>6220</v>
      </c>
      <c r="I34" s="129">
        <v>3702</v>
      </c>
      <c r="J34" s="129">
        <v>2</v>
      </c>
      <c r="K34" s="129">
        <f t="shared" si="24"/>
        <v>2</v>
      </c>
      <c r="L34" s="200">
        <v>38.789311910000002</v>
      </c>
      <c r="M34" s="200">
        <v>-121.28221683</v>
      </c>
      <c r="N34" s="129">
        <v>20</v>
      </c>
      <c r="O34" s="129" t="s">
        <v>129</v>
      </c>
      <c r="P34" s="129" t="s">
        <v>94</v>
      </c>
      <c r="Q34" s="129" t="s">
        <v>94</v>
      </c>
      <c r="R34" s="129" t="s">
        <v>95</v>
      </c>
      <c r="S34" s="129" t="s">
        <v>96</v>
      </c>
      <c r="T34" s="129" t="s">
        <v>97</v>
      </c>
      <c r="U34" s="129">
        <v>3</v>
      </c>
      <c r="V34" s="129" t="s">
        <v>107</v>
      </c>
      <c r="W34" s="129" t="s">
        <v>96</v>
      </c>
      <c r="X34" s="129" t="s">
        <v>107</v>
      </c>
      <c r="Y34" s="129" t="s">
        <v>94</v>
      </c>
      <c r="Z34" s="129" t="s">
        <v>94</v>
      </c>
      <c r="AA34" s="129" t="s">
        <v>99</v>
      </c>
      <c r="AB34" s="81" t="s">
        <v>96</v>
      </c>
      <c r="AC34" s="129" t="str">
        <f>'[1]Full New Stop'!$AW$20</f>
        <v>8.5 x cont</v>
      </c>
      <c r="AD34" s="81">
        <v>8.5</v>
      </c>
      <c r="AE34" s="129" t="s">
        <v>96</v>
      </c>
      <c r="AF34" s="129" t="s">
        <v>96</v>
      </c>
      <c r="AG34" s="129" t="s">
        <v>94</v>
      </c>
      <c r="AH34" s="81" t="s">
        <v>96</v>
      </c>
      <c r="AI34" s="81">
        <f>'[1]Full New Stop'!$BJ$20</f>
        <v>2</v>
      </c>
      <c r="AJ34" s="81" t="str">
        <f>INDEX('[1]Full New Stop'!$BF:$BF, MATCH(F34,'[1]Full New Stop'!$E:$E, 0))</f>
        <v>Nugget Market, Shopping Center</v>
      </c>
      <c r="AK34" s="81" t="e">
        <f>INDEX('[1]Full New Stop'!$K:$K, MATCH(F34,'[1]Full New Stop'!$E:$E, 0))</f>
        <v>#VALUE!</v>
      </c>
      <c r="AL34" s="81" t="s">
        <v>109</v>
      </c>
      <c r="AM34" s="81" t="str">
        <f>INDEX('[1]Full New Stop'!$W:$W, MATCH(F34,'[1]Full New Stop'!$E:$E, 0))</f>
        <v>X</v>
      </c>
      <c r="AN34" s="81" t="str">
        <f>INDEX('[1]Full New Stop'!$AG:$AG, MATCH(F34,'[1]Full New Stop'!$E:$E, 0))</f>
        <v>N</v>
      </c>
      <c r="AO34" s="81" t="str">
        <f>INDEX('[1]Full New Stop'!$AH:$AH, MATCH(F34,'[1]Full New Stop'!$E:$E, 0))</f>
        <v xml:space="preserve"> - </v>
      </c>
      <c r="AP34" s="81"/>
      <c r="AQ34" s="82" t="str">
        <f t="shared" si="25"/>
        <v/>
      </c>
      <c r="AR34" s="82" t="str">
        <f t="shared" si="25"/>
        <v>X</v>
      </c>
      <c r="AS34" s="82" t="str">
        <f t="shared" si="25"/>
        <v/>
      </c>
      <c r="AT34" s="82" t="str">
        <f t="shared" si="25"/>
        <v/>
      </c>
      <c r="AU34" s="82" t="str">
        <f t="shared" si="25"/>
        <v/>
      </c>
      <c r="AV34" s="82" t="str">
        <f t="shared" si="25"/>
        <v/>
      </c>
      <c r="AW34" s="82" t="str">
        <f t="shared" si="25"/>
        <v/>
      </c>
      <c r="AX34" s="82" t="str">
        <f t="shared" si="25"/>
        <v/>
      </c>
      <c r="AY34" s="82"/>
      <c r="AZ34" s="82" t="s">
        <v>109</v>
      </c>
      <c r="BA34" s="82" t="s">
        <v>159</v>
      </c>
      <c r="BB34">
        <f t="shared" si="1"/>
        <v>-1</v>
      </c>
      <c r="BC34" s="204" t="s">
        <v>103</v>
      </c>
      <c r="BD34" s="82"/>
      <c r="BE34" s="82" t="str">
        <f t="shared" si="3"/>
        <v/>
      </c>
      <c r="BF34" s="82" t="str">
        <f t="shared" si="21"/>
        <v/>
      </c>
      <c r="BG34" s="82" t="str">
        <f t="shared" si="22"/>
        <v/>
      </c>
      <c r="BH34" s="82" t="str">
        <f t="shared" si="4"/>
        <v/>
      </c>
      <c r="BI34" s="82" t="str">
        <f t="shared" si="20"/>
        <v/>
      </c>
      <c r="BJ34" s="82" t="str">
        <f t="shared" si="5"/>
        <v/>
      </c>
      <c r="BK34" s="82" t="str">
        <f t="shared" si="6"/>
        <v/>
      </c>
      <c r="BL34" s="82" t="str">
        <f t="shared" si="7"/>
        <v/>
      </c>
      <c r="BM34" s="82" t="str">
        <f t="shared" si="8"/>
        <v/>
      </c>
      <c r="BN34" s="82" t="str">
        <f t="shared" si="9"/>
        <v/>
      </c>
      <c r="BO34" s="82" t="str">
        <f t="shared" si="10"/>
        <v/>
      </c>
      <c r="BP34" s="82" t="str">
        <f t="shared" si="11"/>
        <v>X</v>
      </c>
      <c r="BQ34" s="82" t="str">
        <f t="shared" si="12"/>
        <v/>
      </c>
      <c r="BR34" s="82" t="str">
        <f t="shared" si="13"/>
        <v>X</v>
      </c>
      <c r="BS34" s="82"/>
      <c r="BT34" s="82" t="str">
        <f t="shared" si="14"/>
        <v/>
      </c>
      <c r="BU34" s="82" t="str">
        <f t="shared" si="15"/>
        <v/>
      </c>
      <c r="BV34" s="82" t="str">
        <f t="shared" si="16"/>
        <v>X</v>
      </c>
      <c r="BW34" s="82" t="s">
        <v>104</v>
      </c>
      <c r="BX34" s="82"/>
      <c r="BY34" s="82"/>
      <c r="BZ34" s="82"/>
      <c r="CA34" s="82" t="str">
        <f t="shared" si="17"/>
        <v>X</v>
      </c>
      <c r="CB34" s="82" t="s">
        <v>104</v>
      </c>
      <c r="CC34" s="82"/>
      <c r="CD34" s="82" t="str">
        <f t="shared" si="18"/>
        <v/>
      </c>
      <c r="CE34" s="82" t="str">
        <f t="shared" si="19"/>
        <v/>
      </c>
      <c r="CF34" s="82"/>
      <c r="CG34" s="82"/>
      <c r="CH34" s="42"/>
    </row>
    <row r="35" spans="2:86" x14ac:dyDescent="0.35">
      <c r="B35" s="27"/>
      <c r="C35" s="84">
        <v>140</v>
      </c>
      <c r="D35" s="126" t="s">
        <v>85</v>
      </c>
      <c r="E35" s="127" t="s">
        <v>92</v>
      </c>
      <c r="F35" s="163" t="s">
        <v>178</v>
      </c>
      <c r="G35" s="127"/>
      <c r="H35" s="127">
        <v>1888</v>
      </c>
      <c r="I35" s="127">
        <v>5887</v>
      </c>
      <c r="J35" s="127">
        <v>2</v>
      </c>
      <c r="K35" s="127">
        <f t="shared" si="24"/>
        <v>2</v>
      </c>
      <c r="L35" s="201">
        <v>38.808736750000001</v>
      </c>
      <c r="M35" s="201">
        <v>-121.26173970000001</v>
      </c>
      <c r="N35" s="127">
        <v>20</v>
      </c>
      <c r="O35" s="127" t="s">
        <v>94</v>
      </c>
      <c r="P35" s="127" t="s">
        <v>94</v>
      </c>
      <c r="Q35" s="127" t="s">
        <v>94</v>
      </c>
      <c r="R35" s="127" t="s">
        <v>95</v>
      </c>
      <c r="S35" s="127" t="s">
        <v>98</v>
      </c>
      <c r="T35" s="127" t="s">
        <v>122</v>
      </c>
      <c r="U35" s="127" t="s">
        <v>122</v>
      </c>
      <c r="V35" s="127" t="s">
        <v>95</v>
      </c>
      <c r="W35" s="127" t="s">
        <v>94</v>
      </c>
      <c r="X35" s="127" t="s">
        <v>95</v>
      </c>
      <c r="Y35" s="127" t="s">
        <v>94</v>
      </c>
      <c r="Z35" s="127" t="s">
        <v>94</v>
      </c>
      <c r="AA35" s="127" t="s">
        <v>99</v>
      </c>
      <c r="AB35" s="85" t="str">
        <f>INDEX('[1]Full New Stop'!$AS:$AS, MATCH(F35,'[1]Full New Stop'!$E:$E, 0))</f>
        <v>Y</v>
      </c>
      <c r="AC35" s="127" t="e">
        <f>INDEX('[1]Full New Stop'!$AW:$AW, MATCH($D35,'[1]Full New Stop'!$E:$E, 0))</f>
        <v>#N/A</v>
      </c>
      <c r="AD35" s="85">
        <v>8.5</v>
      </c>
      <c r="AE35" s="127" t="s">
        <v>96</v>
      </c>
      <c r="AF35" s="127" t="s">
        <v>94</v>
      </c>
      <c r="AG35" s="127" t="s">
        <v>94</v>
      </c>
      <c r="AH35" s="85" t="s">
        <v>96</v>
      </c>
      <c r="AI35" s="85">
        <f>INDEX('[1]Full New Stop'!$BJ:$BJ, MATCH(F35,'[1]Full New Stop'!$E:$E, 0))</f>
        <v>2</v>
      </c>
      <c r="AJ35" s="85" t="str">
        <f>INDEX('[1]Full New Stop'!$BF:$BF, MATCH(F35,'[1]Full New Stop'!$E:$E, 0))</f>
        <v>Senior Facility, same side, park opposite</v>
      </c>
      <c r="AK35" s="85" t="str">
        <f>INDEX('[1]Full New Stop'!$K:$K, MATCH(F35,'[1]Full New Stop'!$E:$E, 0))</f>
        <v xml:space="preserve">Ideal Site, large bus pullout, wide sidewalk. Would require pole, lighting improvements, bench? (nearby sign says senior citizen  facility). </v>
      </c>
      <c r="AL35" s="85" t="s">
        <v>101</v>
      </c>
      <c r="AM35" s="85" t="str">
        <f>INDEX('[1]Full New Stop'!$W:$W, MATCH(F35,'[1]Full New Stop'!$E:$E, 0))</f>
        <v>X</v>
      </c>
      <c r="AN35" s="85" t="str">
        <f>INDEX('[1]Full New Stop'!$AG:$AG, MATCH(F35,'[1]Full New Stop'!$E:$E, 0))</f>
        <v>Y</v>
      </c>
      <c r="AO35" s="85" t="str">
        <f>INDEX('[1]Full New Stop'!$AH:$AH, MATCH(F35,'[1]Full New Stop'!$E:$E, 0))</f>
        <v>Partial - Trees</v>
      </c>
      <c r="AP35" s="85"/>
      <c r="AQ35" s="86" t="str">
        <f t="shared" si="25"/>
        <v/>
      </c>
      <c r="AR35" s="86" t="str">
        <f t="shared" si="25"/>
        <v>X</v>
      </c>
      <c r="AS35" s="86" t="str">
        <f t="shared" si="25"/>
        <v/>
      </c>
      <c r="AT35" s="86" t="str">
        <f t="shared" si="25"/>
        <v/>
      </c>
      <c r="AU35" s="86" t="str">
        <f t="shared" si="25"/>
        <v/>
      </c>
      <c r="AV35" s="86" t="str">
        <f t="shared" si="25"/>
        <v/>
      </c>
      <c r="AW35" s="86" t="str">
        <f t="shared" si="25"/>
        <v/>
      </c>
      <c r="AX35" s="86" t="str">
        <f t="shared" si="25"/>
        <v/>
      </c>
      <c r="AY35" s="86"/>
      <c r="AZ35" s="86" t="s">
        <v>101</v>
      </c>
      <c r="BA35" s="86" t="s">
        <v>133</v>
      </c>
      <c r="BB35">
        <f t="shared" si="1"/>
        <v>-1</v>
      </c>
      <c r="BC35" s="205" t="s">
        <v>103</v>
      </c>
      <c r="BD35" s="86"/>
      <c r="BE35" s="86" t="str">
        <f t="shared" si="3"/>
        <v>X</v>
      </c>
      <c r="BF35" s="86" t="str">
        <f t="shared" si="21"/>
        <v>X</v>
      </c>
      <c r="BG35" s="86" t="str">
        <f t="shared" si="22"/>
        <v/>
      </c>
      <c r="BH35" s="86" t="str">
        <f t="shared" si="4"/>
        <v/>
      </c>
      <c r="BI35" s="86" t="str">
        <f t="shared" si="20"/>
        <v/>
      </c>
      <c r="BJ35" s="86" t="str">
        <f t="shared" si="5"/>
        <v/>
      </c>
      <c r="BK35" s="86" t="str">
        <f t="shared" si="6"/>
        <v/>
      </c>
      <c r="BL35" s="86" t="str">
        <f t="shared" si="7"/>
        <v/>
      </c>
      <c r="BM35" s="86" t="str">
        <f t="shared" si="8"/>
        <v>X</v>
      </c>
      <c r="BN35" s="86" t="str">
        <f t="shared" si="9"/>
        <v/>
      </c>
      <c r="BO35" s="86" t="str">
        <f t="shared" si="10"/>
        <v>X</v>
      </c>
      <c r="BP35" s="86" t="str">
        <f t="shared" si="11"/>
        <v>X</v>
      </c>
      <c r="BQ35" s="86" t="str">
        <f t="shared" si="12"/>
        <v/>
      </c>
      <c r="BR35" s="86" t="str">
        <f t="shared" si="13"/>
        <v>X</v>
      </c>
      <c r="BS35" s="86"/>
      <c r="BT35" s="86" t="str">
        <f t="shared" si="14"/>
        <v>X</v>
      </c>
      <c r="BU35" s="86" t="str">
        <f t="shared" si="15"/>
        <v/>
      </c>
      <c r="BV35" s="86" t="str">
        <f t="shared" si="16"/>
        <v>X</v>
      </c>
      <c r="BW35" s="86" t="s">
        <v>104</v>
      </c>
      <c r="BX35" s="86"/>
      <c r="BY35" s="86"/>
      <c r="BZ35" s="86"/>
      <c r="CA35" s="86" t="str">
        <f t="shared" si="17"/>
        <v/>
      </c>
      <c r="CB35" s="86" t="s">
        <v>104</v>
      </c>
      <c r="CC35" s="86"/>
      <c r="CD35" s="86" t="str">
        <f t="shared" si="18"/>
        <v/>
      </c>
      <c r="CE35" s="86" t="str">
        <f t="shared" si="19"/>
        <v/>
      </c>
      <c r="CF35" s="86"/>
      <c r="CG35" s="86"/>
      <c r="CH35" s="43"/>
    </row>
    <row r="36" spans="2:86" x14ac:dyDescent="0.35">
      <c r="B36" s="25"/>
      <c r="C36" s="80">
        <v>126</v>
      </c>
      <c r="D36" s="128" t="s">
        <v>85</v>
      </c>
      <c r="E36" s="129" t="s">
        <v>92</v>
      </c>
      <c r="F36" s="160" t="s">
        <v>189</v>
      </c>
      <c r="G36" s="129"/>
      <c r="H36" s="129">
        <v>2292</v>
      </c>
      <c r="I36" s="129">
        <v>6572</v>
      </c>
      <c r="J36" s="129">
        <v>2</v>
      </c>
      <c r="K36" s="129">
        <f t="shared" si="24"/>
        <v>2</v>
      </c>
      <c r="L36" s="200">
        <v>38.805594239999998</v>
      </c>
      <c r="M36" s="200">
        <v>-121.27150057</v>
      </c>
      <c r="N36" s="129">
        <v>20</v>
      </c>
      <c r="O36" s="129" t="s">
        <v>94</v>
      </c>
      <c r="P36" s="129" t="s">
        <v>94</v>
      </c>
      <c r="Q36" s="129" t="s">
        <v>94</v>
      </c>
      <c r="R36" s="129" t="s">
        <v>95</v>
      </c>
      <c r="S36" s="129" t="s">
        <v>94</v>
      </c>
      <c r="T36" s="129" t="s">
        <v>98</v>
      </c>
      <c r="U36" s="129" t="s">
        <v>122</v>
      </c>
      <c r="V36" s="129" t="s">
        <v>95</v>
      </c>
      <c r="W36" s="129" t="s">
        <v>94</v>
      </c>
      <c r="X36" s="129" t="s">
        <v>95</v>
      </c>
      <c r="Y36" s="129" t="s">
        <v>94</v>
      </c>
      <c r="Z36" s="129" t="s">
        <v>96</v>
      </c>
      <c r="AA36" s="129" t="s">
        <v>99</v>
      </c>
      <c r="AB36" s="81" t="s">
        <v>96</v>
      </c>
      <c r="AC36" s="129" t="str">
        <f>'[1]PCT Only New Stop'!$AW$42</f>
        <v>6.5 x cont</v>
      </c>
      <c r="AD36" s="81">
        <v>6.5</v>
      </c>
      <c r="AE36" s="129" t="s">
        <v>96</v>
      </c>
      <c r="AF36" s="129" t="s">
        <v>94</v>
      </c>
      <c r="AG36" s="129" t="s">
        <v>94</v>
      </c>
      <c r="AH36" s="81" t="s">
        <v>94</v>
      </c>
      <c r="AI36" s="81">
        <f>'[1]PCT Only New Stop'!$BJ$42</f>
        <v>0</v>
      </c>
      <c r="AJ36" s="81" t="str">
        <f>INDEX('[1]Full New Stop'!$BF:$BF, MATCH(F36,'[1]Full New Stop'!$E:$E, 0))</f>
        <v>Wells Fargo, Walgreens</v>
      </c>
      <c r="AK36" s="81" t="str">
        <f>INDEX('[1]Full New Stop'!$K:$K, MATCH(F36,'[1]Full New Stop'!$E:$E, 0))</f>
        <v xml:space="preserve">Large right turn lane, maybe space for both bus pullout and turn lane otherwise it will block. </v>
      </c>
      <c r="AL36" s="81" t="s">
        <v>101</v>
      </c>
      <c r="AM36" s="81" t="str">
        <f>INDEX('[1]Full New Stop'!$W:$W, MATCH(F36,'[1]Full New Stop'!$E:$E, 0))</f>
        <v>X</v>
      </c>
      <c r="AN36" s="81" t="str">
        <f>INDEX('[1]Full New Stop'!$AG:$AG, MATCH(F36,'[1]Full New Stop'!$E:$E, 0))</f>
        <v>Y</v>
      </c>
      <c r="AO36" s="81" t="str">
        <f>INDEX('[1]Full New Stop'!$AH:$AH, MATCH(F36,'[1]Full New Stop'!$E:$E, 0))</f>
        <v xml:space="preserve">Trees </v>
      </c>
      <c r="AP36" s="81"/>
      <c r="AQ36" s="82" t="str">
        <f t="shared" si="25"/>
        <v/>
      </c>
      <c r="AR36" s="82" t="str">
        <f t="shared" si="25"/>
        <v>X</v>
      </c>
      <c r="AS36" s="82" t="str">
        <f t="shared" si="25"/>
        <v/>
      </c>
      <c r="AT36" s="82" t="str">
        <f t="shared" si="25"/>
        <v/>
      </c>
      <c r="AU36" s="82" t="str">
        <f t="shared" si="25"/>
        <v/>
      </c>
      <c r="AV36" s="82" t="str">
        <f t="shared" si="25"/>
        <v/>
      </c>
      <c r="AW36" s="82" t="str">
        <f t="shared" si="25"/>
        <v/>
      </c>
      <c r="AX36" s="82" t="str">
        <f t="shared" si="25"/>
        <v/>
      </c>
      <c r="AY36" s="82"/>
      <c r="AZ36" s="82" t="s">
        <v>101</v>
      </c>
      <c r="BA36" s="82" t="s">
        <v>133</v>
      </c>
      <c r="BB36">
        <f t="shared" si="1"/>
        <v>-1</v>
      </c>
      <c r="BC36" s="204" t="s">
        <v>103</v>
      </c>
      <c r="BD36" s="82"/>
      <c r="BE36" s="82" t="str">
        <f t="shared" si="3"/>
        <v>X</v>
      </c>
      <c r="BF36" s="82" t="str">
        <f t="shared" si="21"/>
        <v>X</v>
      </c>
      <c r="BG36" s="82" t="str">
        <f t="shared" si="22"/>
        <v/>
      </c>
      <c r="BH36" s="82" t="str">
        <f t="shared" si="4"/>
        <v/>
      </c>
      <c r="BI36" s="82" t="str">
        <f t="shared" si="20"/>
        <v/>
      </c>
      <c r="BJ36" s="82" t="str">
        <f t="shared" si="5"/>
        <v>X</v>
      </c>
      <c r="BK36" s="82">
        <f t="shared" si="6"/>
        <v>1.5</v>
      </c>
      <c r="BL36" s="82" t="str">
        <f t="shared" si="7"/>
        <v/>
      </c>
      <c r="BM36" s="82" t="str">
        <f t="shared" si="8"/>
        <v>X</v>
      </c>
      <c r="BN36" s="82" t="str">
        <f t="shared" si="9"/>
        <v/>
      </c>
      <c r="BO36" s="82" t="str">
        <f t="shared" si="10"/>
        <v>X</v>
      </c>
      <c r="BP36" s="82" t="str">
        <f t="shared" si="11"/>
        <v>X</v>
      </c>
      <c r="BQ36" s="82" t="str">
        <f t="shared" si="12"/>
        <v/>
      </c>
      <c r="BR36" s="82" t="str">
        <f t="shared" si="13"/>
        <v>X</v>
      </c>
      <c r="BS36" s="82"/>
      <c r="BT36" s="82" t="str">
        <f t="shared" si="14"/>
        <v>X</v>
      </c>
      <c r="BU36" s="82" t="str">
        <f t="shared" si="15"/>
        <v/>
      </c>
      <c r="BV36" s="82" t="str">
        <f t="shared" si="16"/>
        <v>X</v>
      </c>
      <c r="BW36" s="82" t="s">
        <v>104</v>
      </c>
      <c r="BX36" s="82"/>
      <c r="BY36" s="82"/>
      <c r="BZ36" s="82"/>
      <c r="CA36" s="82" t="str">
        <f t="shared" si="17"/>
        <v/>
      </c>
      <c r="CB36" s="82" t="s">
        <v>104</v>
      </c>
      <c r="CC36" s="82"/>
      <c r="CD36" s="82" t="str">
        <f t="shared" si="18"/>
        <v/>
      </c>
      <c r="CE36" s="82" t="str">
        <f t="shared" si="19"/>
        <v>X</v>
      </c>
      <c r="CF36" s="82"/>
      <c r="CG36" s="82"/>
      <c r="CH36" s="42"/>
    </row>
    <row r="37" spans="2:86" ht="29" x14ac:dyDescent="0.35">
      <c r="B37" s="27"/>
      <c r="C37" s="84">
        <v>109</v>
      </c>
      <c r="D37" s="126" t="s">
        <v>85</v>
      </c>
      <c r="E37" s="127" t="s">
        <v>92</v>
      </c>
      <c r="F37" s="163" t="s">
        <v>190</v>
      </c>
      <c r="G37" s="127"/>
      <c r="H37" s="127">
        <v>8097</v>
      </c>
      <c r="I37" s="127">
        <v>3740</v>
      </c>
      <c r="J37" s="127">
        <v>2</v>
      </c>
      <c r="K37" s="127">
        <f t="shared" si="24"/>
        <v>2</v>
      </c>
      <c r="L37" s="201">
        <v>38.782548749999997</v>
      </c>
      <c r="M37" s="201">
        <v>-121.28662661</v>
      </c>
      <c r="N37" s="127">
        <v>20</v>
      </c>
      <c r="O37" s="127" t="s">
        <v>94</v>
      </c>
      <c r="P37" s="127" t="s">
        <v>94</v>
      </c>
      <c r="Q37" s="127" t="s">
        <v>94</v>
      </c>
      <c r="R37" s="127" t="s">
        <v>95</v>
      </c>
      <c r="S37" s="127" t="s">
        <v>94</v>
      </c>
      <c r="T37" s="127" t="s">
        <v>98</v>
      </c>
      <c r="U37" s="127" t="s">
        <v>122</v>
      </c>
      <c r="V37" s="127" t="s">
        <v>95</v>
      </c>
      <c r="W37" s="127" t="s">
        <v>94</v>
      </c>
      <c r="X37" s="127" t="s">
        <v>95</v>
      </c>
      <c r="Y37" s="127" t="s">
        <v>94</v>
      </c>
      <c r="Z37" s="127" t="s">
        <v>94</v>
      </c>
      <c r="AA37" s="127" t="s">
        <v>99</v>
      </c>
      <c r="AB37" s="85" t="str">
        <f>INDEX('[1]Full New Stop'!$AS:$AS, MATCH(F37,'[1]Full New Stop'!$E:$E, 0))</f>
        <v>Y</v>
      </c>
      <c r="AC37" s="127" t="e">
        <f>INDEX('[1]Full New Stop'!$AW:$AW, MATCH($D37,'[1]Full New Stop'!$E:$E, 0))</f>
        <v>#N/A</v>
      </c>
      <c r="AD37" s="85">
        <v>8.5</v>
      </c>
      <c r="AE37" s="127" t="s">
        <v>96</v>
      </c>
      <c r="AF37" s="127" t="s">
        <v>94</v>
      </c>
      <c r="AG37" s="127" t="s">
        <v>94</v>
      </c>
      <c r="AH37" s="85" t="s">
        <v>94</v>
      </c>
      <c r="AI37" s="85">
        <f>INDEX('[1]Full New Stop'!$BJ:$BJ, MATCH(F37,'[1]Full New Stop'!$E:$E, 0))</f>
        <v>2</v>
      </c>
      <c r="AJ37" s="85" t="str">
        <f>INDEX('[1]Full New Stop'!$BF:$BF, MATCH(F37,'[1]Full New Stop'!$E:$E, 0))</f>
        <v>Residential</v>
      </c>
      <c r="AK37" s="85" t="e">
        <f>INDEX('[1]Full New Stop'!$K:$K, MATCH(F37,'[1]Full New Stop'!$E:$E, 0))</f>
        <v>#VALUE!</v>
      </c>
      <c r="AL37" s="85" t="s">
        <v>109</v>
      </c>
      <c r="AM37" s="85" t="str">
        <f>INDEX('[1]Full New Stop'!$W:$W, MATCH(F37,'[1]Full New Stop'!$E:$E, 0))</f>
        <v>X</v>
      </c>
      <c r="AN37" s="85" t="str">
        <f>INDEX('[1]Full New Stop'!$AG:$AG, MATCH(F37,'[1]Full New Stop'!$E:$E, 0))</f>
        <v>Y</v>
      </c>
      <c r="AO37" s="85" t="str">
        <f>INDEX('[1]Full New Stop'!$AH:$AH, MATCH(F37,'[1]Full New Stop'!$E:$E, 0))</f>
        <v>Partial - Trees</v>
      </c>
      <c r="AP37" s="85"/>
      <c r="AQ37" s="86" t="str">
        <f t="shared" si="25"/>
        <v/>
      </c>
      <c r="AR37" s="86" t="str">
        <f t="shared" si="25"/>
        <v>X</v>
      </c>
      <c r="AS37" s="86" t="str">
        <f t="shared" si="25"/>
        <v/>
      </c>
      <c r="AT37" s="86" t="str">
        <f t="shared" si="25"/>
        <v/>
      </c>
      <c r="AU37" s="86" t="str">
        <f t="shared" si="25"/>
        <v/>
      </c>
      <c r="AV37" s="86" t="str">
        <f t="shared" si="25"/>
        <v/>
      </c>
      <c r="AW37" s="86" t="str">
        <f t="shared" si="25"/>
        <v/>
      </c>
      <c r="AX37" s="86" t="str">
        <f t="shared" si="25"/>
        <v/>
      </c>
      <c r="AY37" s="86"/>
      <c r="AZ37" s="86" t="s">
        <v>109</v>
      </c>
      <c r="BA37" s="86"/>
      <c r="BB37" s="85">
        <f t="shared" si="1"/>
        <v>-1</v>
      </c>
      <c r="BC37" s="205" t="s">
        <v>103</v>
      </c>
      <c r="BD37" s="86"/>
      <c r="BE37" s="86" t="str">
        <f t="shared" si="3"/>
        <v>X</v>
      </c>
      <c r="BF37" s="86" t="str">
        <f t="shared" si="21"/>
        <v>X</v>
      </c>
      <c r="BG37" s="86" t="str">
        <f t="shared" si="22"/>
        <v/>
      </c>
      <c r="BH37" s="86" t="str">
        <f t="shared" si="4"/>
        <v/>
      </c>
      <c r="BI37" s="86" t="str">
        <f t="shared" si="20"/>
        <v/>
      </c>
      <c r="BJ37" s="86" t="str">
        <f t="shared" si="5"/>
        <v/>
      </c>
      <c r="BK37" s="86" t="str">
        <f t="shared" si="6"/>
        <v/>
      </c>
      <c r="BL37" s="86" t="str">
        <f t="shared" si="7"/>
        <v/>
      </c>
      <c r="BM37" s="86" t="str">
        <f t="shared" si="8"/>
        <v>X</v>
      </c>
      <c r="BN37" s="86" t="str">
        <f t="shared" si="9"/>
        <v/>
      </c>
      <c r="BO37" s="86" t="str">
        <f t="shared" si="10"/>
        <v>X</v>
      </c>
      <c r="BP37" s="86" t="str">
        <f t="shared" si="11"/>
        <v>X</v>
      </c>
      <c r="BQ37" s="86" t="str">
        <f t="shared" si="12"/>
        <v/>
      </c>
      <c r="BR37" s="86" t="str">
        <f t="shared" si="13"/>
        <v>X</v>
      </c>
      <c r="BS37" s="86"/>
      <c r="BT37" s="86" t="str">
        <f t="shared" si="14"/>
        <v>X</v>
      </c>
      <c r="BU37" s="86" t="str">
        <f t="shared" si="15"/>
        <v/>
      </c>
      <c r="BV37" s="86" t="str">
        <f t="shared" si="16"/>
        <v>X</v>
      </c>
      <c r="BW37" s="86" t="s">
        <v>104</v>
      </c>
      <c r="BX37" s="86"/>
      <c r="BY37" s="86"/>
      <c r="BZ37" s="86"/>
      <c r="CA37" s="86" t="str">
        <f t="shared" si="17"/>
        <v/>
      </c>
      <c r="CB37" s="86" t="s">
        <v>104</v>
      </c>
      <c r="CC37" s="86"/>
      <c r="CD37" s="86" t="str">
        <f t="shared" si="18"/>
        <v/>
      </c>
      <c r="CE37" s="86" t="str">
        <f t="shared" si="19"/>
        <v>X</v>
      </c>
      <c r="CF37" s="86"/>
      <c r="CG37" s="86"/>
      <c r="CH37" s="43"/>
    </row>
    <row r="38" spans="2:86" x14ac:dyDescent="0.35">
      <c r="B38" s="25"/>
      <c r="C38" s="80">
        <v>130</v>
      </c>
      <c r="D38" s="128" t="s">
        <v>85</v>
      </c>
      <c r="E38" s="129" t="s">
        <v>92</v>
      </c>
      <c r="F38" s="160" t="s">
        <v>191</v>
      </c>
      <c r="G38" s="129"/>
      <c r="H38" s="129">
        <v>4117</v>
      </c>
      <c r="I38" s="129">
        <v>3966</v>
      </c>
      <c r="J38" s="129">
        <v>2</v>
      </c>
      <c r="K38" s="129">
        <f t="shared" si="24"/>
        <v>2</v>
      </c>
      <c r="L38" s="200">
        <v>38.774523369999997</v>
      </c>
      <c r="M38" s="200">
        <v>-121.2527008</v>
      </c>
      <c r="N38" s="129">
        <v>20</v>
      </c>
      <c r="O38" s="129" t="s">
        <v>94</v>
      </c>
      <c r="P38" s="129" t="s">
        <v>94</v>
      </c>
      <c r="Q38" s="129" t="s">
        <v>94</v>
      </c>
      <c r="R38" s="129" t="s">
        <v>95</v>
      </c>
      <c r="S38" s="129" t="s">
        <v>123</v>
      </c>
      <c r="T38" s="129" t="s">
        <v>192</v>
      </c>
      <c r="U38" s="129" t="s">
        <v>98</v>
      </c>
      <c r="V38" s="129" t="s">
        <v>95</v>
      </c>
      <c r="W38" s="129" t="s">
        <v>94</v>
      </c>
      <c r="X38" s="129" t="s">
        <v>95</v>
      </c>
      <c r="Y38" s="129" t="s">
        <v>94</v>
      </c>
      <c r="Z38" s="129" t="s">
        <v>96</v>
      </c>
      <c r="AA38" s="129" t="s">
        <v>152</v>
      </c>
      <c r="AB38" s="81" t="str">
        <f>INDEX('[1]Full New Stop'!$AS:$AS, MATCH(F38,'[1]Full New Stop'!$E:$E, 0))</f>
        <v>Y</v>
      </c>
      <c r="AC38" s="129" t="e">
        <f>INDEX('[1]Full New Stop'!$AW:$AW, MATCH($D38,'[1]Full New Stop'!$E:$E, 0))</f>
        <v>#N/A</v>
      </c>
      <c r="AD38" s="81">
        <v>4.5</v>
      </c>
      <c r="AE38" s="129" t="s">
        <v>96</v>
      </c>
      <c r="AF38" s="129" t="s">
        <v>94</v>
      </c>
      <c r="AG38" s="129" t="s">
        <v>94</v>
      </c>
      <c r="AH38" s="81" t="s">
        <v>94</v>
      </c>
      <c r="AI38" s="81">
        <f>INDEX('[1]Full New Stop'!$BJ:$BJ, MATCH(F38,'[1]Full New Stop'!$E:$E, 0))</f>
        <v>2</v>
      </c>
      <c r="AJ38" s="81" t="str">
        <f>INDEX('[1]Full New Stop'!$BF:$BF, MATCH(F38,'[1]Full New Stop'!$E:$E, 0))</f>
        <v>Residential</v>
      </c>
      <c r="AK38" s="81" t="str">
        <f>INDEX('[1]Full New Stop'!$K:$K, MATCH(F38,'[1]Full New Stop'!$E:$E, 0))</f>
        <v>Pretty ideal location for a stop, appears to be a public easement may face enviormental chalenges with creek nearby.</v>
      </c>
      <c r="AL38" s="81" t="s">
        <v>101</v>
      </c>
      <c r="AM38" s="81" t="str">
        <f>INDEX('[1]Full New Stop'!$W:$W, MATCH(F38,'[1]Full New Stop'!$E:$E, 0))</f>
        <v>X</v>
      </c>
      <c r="AN38" s="81" t="str">
        <f>INDEX('[1]Full New Stop'!$AG:$AG, MATCH(F38,'[1]Full New Stop'!$E:$E, 0))</f>
        <v>Y</v>
      </c>
      <c r="AO38" s="81" t="str">
        <f>INDEX('[1]Full New Stop'!$AH:$AH, MATCH(F38,'[1]Full New Stop'!$E:$E, 0))</f>
        <v>Partial - Trees</v>
      </c>
      <c r="AP38" s="81"/>
      <c r="AQ38" s="82" t="str">
        <f t="shared" si="25"/>
        <v/>
      </c>
      <c r="AR38" s="82" t="str">
        <f t="shared" si="25"/>
        <v>X</v>
      </c>
      <c r="AS38" s="82" t="str">
        <f t="shared" si="25"/>
        <v/>
      </c>
      <c r="AT38" s="82" t="str">
        <f t="shared" si="25"/>
        <v/>
      </c>
      <c r="AU38" s="82" t="str">
        <f t="shared" si="25"/>
        <v/>
      </c>
      <c r="AV38" s="82" t="str">
        <f t="shared" si="25"/>
        <v/>
      </c>
      <c r="AW38" s="82" t="str">
        <f t="shared" si="25"/>
        <v/>
      </c>
      <c r="AX38" s="82" t="str">
        <f t="shared" si="25"/>
        <v/>
      </c>
      <c r="AY38" s="82"/>
      <c r="AZ38" s="82" t="s">
        <v>101</v>
      </c>
      <c r="BA38" s="82"/>
      <c r="BB38" s="81">
        <f t="shared" si="1"/>
        <v>-1</v>
      </c>
      <c r="BC38" s="204" t="s">
        <v>103</v>
      </c>
      <c r="BD38" s="82"/>
      <c r="BE38" s="82" t="str">
        <f t="shared" si="3"/>
        <v/>
      </c>
      <c r="BF38" s="82" t="str">
        <f t="shared" si="21"/>
        <v>X</v>
      </c>
      <c r="BG38" s="82" t="str">
        <f t="shared" si="22"/>
        <v/>
      </c>
      <c r="BH38" s="82" t="str">
        <f t="shared" si="4"/>
        <v/>
      </c>
      <c r="BI38" s="82" t="str">
        <f t="shared" si="20"/>
        <v/>
      </c>
      <c r="BJ38" s="82" t="str">
        <f t="shared" si="5"/>
        <v>X</v>
      </c>
      <c r="BK38" s="82">
        <f t="shared" si="6"/>
        <v>3.5</v>
      </c>
      <c r="BL38" s="82" t="str">
        <f t="shared" si="7"/>
        <v/>
      </c>
      <c r="BM38" s="82" t="str">
        <f t="shared" si="8"/>
        <v>X</v>
      </c>
      <c r="BN38" s="82" t="str">
        <f t="shared" si="9"/>
        <v/>
      </c>
      <c r="BO38" s="82" t="str">
        <f t="shared" si="10"/>
        <v>X</v>
      </c>
      <c r="BP38" s="82" t="str">
        <f t="shared" si="11"/>
        <v>X</v>
      </c>
      <c r="BQ38" s="82" t="str">
        <f t="shared" si="12"/>
        <v/>
      </c>
      <c r="BR38" s="82" t="str">
        <f t="shared" si="13"/>
        <v>X</v>
      </c>
      <c r="BS38" s="82"/>
      <c r="BT38" s="82" t="str">
        <f t="shared" si="14"/>
        <v>X</v>
      </c>
      <c r="BU38" s="82" t="str">
        <f t="shared" si="15"/>
        <v/>
      </c>
      <c r="BV38" s="82" t="str">
        <f t="shared" si="16"/>
        <v>X</v>
      </c>
      <c r="BW38" s="82" t="s">
        <v>104</v>
      </c>
      <c r="BX38" s="82"/>
      <c r="BY38" s="82"/>
      <c r="BZ38" s="82"/>
      <c r="CA38" s="82" t="str">
        <f t="shared" si="17"/>
        <v/>
      </c>
      <c r="CB38" s="82" t="s">
        <v>104</v>
      </c>
      <c r="CC38" s="82"/>
      <c r="CD38" s="82" t="str">
        <f t="shared" si="18"/>
        <v/>
      </c>
      <c r="CE38" s="82" t="str">
        <f t="shared" si="19"/>
        <v>X</v>
      </c>
      <c r="CF38" s="82"/>
      <c r="CG38" s="82"/>
      <c r="CH38" s="42"/>
    </row>
    <row r="39" spans="2:86" ht="29" x14ac:dyDescent="0.35">
      <c r="B39" s="27"/>
      <c r="C39" s="84">
        <v>129</v>
      </c>
      <c r="D39" s="126" t="s">
        <v>85</v>
      </c>
      <c r="E39" s="127" t="s">
        <v>92</v>
      </c>
      <c r="F39" s="163" t="s">
        <v>193</v>
      </c>
      <c r="G39" s="127"/>
      <c r="H39" s="127">
        <v>5087</v>
      </c>
      <c r="I39" s="127">
        <v>3676</v>
      </c>
      <c r="J39" s="127">
        <v>2</v>
      </c>
      <c r="K39" s="127">
        <f t="shared" si="24"/>
        <v>2</v>
      </c>
      <c r="L39" s="201">
        <v>38.775870930000004</v>
      </c>
      <c r="M39" s="201">
        <v>-121.25456148000001</v>
      </c>
      <c r="N39" s="127">
        <v>20</v>
      </c>
      <c r="O39" s="127" t="s">
        <v>94</v>
      </c>
      <c r="P39" s="127" t="s">
        <v>94</v>
      </c>
      <c r="Q39" s="127" t="s">
        <v>94</v>
      </c>
      <c r="R39" s="127" t="s">
        <v>95</v>
      </c>
      <c r="S39" s="127" t="s">
        <v>100</v>
      </c>
      <c r="T39" s="127" t="s">
        <v>122</v>
      </c>
      <c r="U39" s="127" t="s">
        <v>122</v>
      </c>
      <c r="V39" s="127" t="s">
        <v>95</v>
      </c>
      <c r="W39" s="127" t="s">
        <v>94</v>
      </c>
      <c r="X39" s="127" t="s">
        <v>95</v>
      </c>
      <c r="Y39" s="127" t="s">
        <v>94</v>
      </c>
      <c r="Z39" s="127" t="s">
        <v>96</v>
      </c>
      <c r="AA39" s="127" t="s">
        <v>152</v>
      </c>
      <c r="AB39" s="85" t="str">
        <f>'[1]Full New Stop'!$AS$6</f>
        <v>Y</v>
      </c>
      <c r="AC39" s="127" t="str">
        <f>'[1]Full New Stop'!$AW$6</f>
        <v>4.5 x cont</v>
      </c>
      <c r="AD39" s="85">
        <v>4.5</v>
      </c>
      <c r="AE39" s="127" t="s">
        <v>96</v>
      </c>
      <c r="AF39" s="127" t="s">
        <v>94</v>
      </c>
      <c r="AG39" s="127" t="s">
        <v>94</v>
      </c>
      <c r="AH39" s="85" t="s">
        <v>96</v>
      </c>
      <c r="AI39" s="85" t="str">
        <f>'[1]Full New Stop'!$BJ$6</f>
        <v>X</v>
      </c>
      <c r="AJ39" s="85" t="str">
        <f>INDEX('[1]Full New Stop'!$BF:$BF, MATCH(F39,'[1]Full New Stop'!$E:$E, 0))</f>
        <v>Residential</v>
      </c>
      <c r="AK39" s="85" t="str">
        <f>INDEX('[1]Full New Stop'!$K:$K, MATCH(F39,'[1]Full New Stop'!$E:$E, 0))</f>
        <v>Would be best located immediately afer Woodstream, dense residental, would be located directly in someones front yard N matter where you placed it on this stretch</v>
      </c>
      <c r="AL39" s="85" t="s">
        <v>101</v>
      </c>
      <c r="AM39" s="85" t="str">
        <f>INDEX('[1]Full New Stop'!$W:$W, MATCH(F39,'[1]Full New Stop'!$E:$E, 0))</f>
        <v>X</v>
      </c>
      <c r="AN39" s="85" t="str">
        <f>INDEX('[1]Full New Stop'!$AG:$AG, MATCH(F39,'[1]Full New Stop'!$E:$E, 0))</f>
        <v>Y</v>
      </c>
      <c r="AO39" s="85" t="str">
        <f>INDEX('[1]Full New Stop'!$AH:$AH, MATCH(F39,'[1]Full New Stop'!$E:$E, 0))</f>
        <v>Partial - Trees</v>
      </c>
      <c r="AP39" s="85"/>
      <c r="AQ39" s="86" t="str">
        <f t="shared" si="25"/>
        <v/>
      </c>
      <c r="AR39" s="86" t="str">
        <f t="shared" si="25"/>
        <v>X</v>
      </c>
      <c r="AS39" s="86" t="str">
        <f t="shared" si="25"/>
        <v/>
      </c>
      <c r="AT39" s="86" t="str">
        <f t="shared" si="25"/>
        <v/>
      </c>
      <c r="AU39" s="86" t="str">
        <f t="shared" si="25"/>
        <v/>
      </c>
      <c r="AV39" s="86" t="str">
        <f t="shared" si="25"/>
        <v/>
      </c>
      <c r="AW39" s="86" t="str">
        <f t="shared" si="25"/>
        <v/>
      </c>
      <c r="AX39" s="86" t="str">
        <f t="shared" si="25"/>
        <v/>
      </c>
      <c r="AY39" s="86"/>
      <c r="AZ39" s="86" t="s">
        <v>101</v>
      </c>
      <c r="BA39" s="86"/>
      <c r="BB39" s="85">
        <f t="shared" si="1"/>
        <v>-1</v>
      </c>
      <c r="BC39" s="205" t="s">
        <v>103</v>
      </c>
      <c r="BD39" s="86"/>
      <c r="BE39" s="86" t="str">
        <f t="shared" si="3"/>
        <v>X</v>
      </c>
      <c r="BF39" s="86" t="str">
        <f t="shared" si="21"/>
        <v>X</v>
      </c>
      <c r="BG39" s="86" t="str">
        <f t="shared" si="22"/>
        <v/>
      </c>
      <c r="BH39" s="86" t="str">
        <f t="shared" si="4"/>
        <v/>
      </c>
      <c r="BI39" s="86" t="str">
        <f t="shared" si="20"/>
        <v/>
      </c>
      <c r="BJ39" s="86" t="str">
        <f t="shared" si="5"/>
        <v>X</v>
      </c>
      <c r="BK39" s="86">
        <f t="shared" si="6"/>
        <v>3.5</v>
      </c>
      <c r="BL39" s="86" t="str">
        <f t="shared" si="7"/>
        <v/>
      </c>
      <c r="BM39" s="86" t="str">
        <f t="shared" si="8"/>
        <v>X</v>
      </c>
      <c r="BN39" s="86" t="str">
        <f t="shared" si="9"/>
        <v/>
      </c>
      <c r="BO39" s="86" t="str">
        <f t="shared" si="10"/>
        <v>X</v>
      </c>
      <c r="BP39" s="86" t="str">
        <f t="shared" si="11"/>
        <v>X</v>
      </c>
      <c r="BQ39" s="86" t="str">
        <f t="shared" si="12"/>
        <v/>
      </c>
      <c r="BR39" s="86" t="str">
        <f t="shared" si="13"/>
        <v>X</v>
      </c>
      <c r="BS39" s="86"/>
      <c r="BT39" s="86" t="str">
        <f t="shared" si="14"/>
        <v>X</v>
      </c>
      <c r="BU39" s="86" t="str">
        <f t="shared" si="15"/>
        <v/>
      </c>
      <c r="BV39" s="86" t="str">
        <f t="shared" si="16"/>
        <v>X</v>
      </c>
      <c r="BW39" s="86" t="s">
        <v>104</v>
      </c>
      <c r="BX39" s="86"/>
      <c r="BY39" s="86"/>
      <c r="BZ39" s="86"/>
      <c r="CA39" s="86" t="str">
        <f t="shared" si="17"/>
        <v/>
      </c>
      <c r="CB39" s="86" t="s">
        <v>104</v>
      </c>
      <c r="CC39" s="86"/>
      <c r="CD39" s="86" t="str">
        <f t="shared" si="18"/>
        <v/>
      </c>
      <c r="CE39" s="86" t="str">
        <f t="shared" si="19"/>
        <v/>
      </c>
      <c r="CF39" s="86"/>
      <c r="CG39" s="86"/>
      <c r="CH39" s="43"/>
    </row>
    <row r="40" spans="2:86" ht="8.25" customHeight="1" x14ac:dyDescent="0.35">
      <c r="B40" s="103"/>
      <c r="C40" s="104"/>
      <c r="D40" s="105"/>
      <c r="E40" s="108"/>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8"/>
      <c r="AR40" s="108"/>
      <c r="AS40" s="108"/>
      <c r="AT40" s="108"/>
      <c r="AU40" s="108"/>
      <c r="AV40" s="108"/>
      <c r="AW40" s="108"/>
      <c r="AX40" s="108"/>
      <c r="AY40" s="108"/>
      <c r="AZ40" s="108"/>
      <c r="BA40" s="108"/>
      <c r="BB40" s="108"/>
      <c r="BC40" s="112"/>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c r="CH40" s="111"/>
    </row>
    <row r="41" spans="2:86" ht="13.5" customHeight="1" x14ac:dyDescent="0.35">
      <c r="B41" s="25"/>
      <c r="C41" s="80"/>
      <c r="D41" s="119" t="s">
        <v>135</v>
      </c>
      <c r="E41" s="81"/>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1"/>
      <c r="AR41" s="81"/>
      <c r="AS41" s="81"/>
      <c r="AT41" s="81"/>
      <c r="AU41" s="81"/>
      <c r="AV41" s="81"/>
      <c r="AW41" s="81"/>
      <c r="AX41" s="81"/>
      <c r="AY41" s="81"/>
      <c r="AZ41" s="81"/>
      <c r="BA41" s="81"/>
      <c r="BB41" s="81"/>
      <c r="BC41" s="202"/>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26"/>
    </row>
    <row r="42" spans="2:86" s="123" customFormat="1" ht="29.25" customHeight="1" x14ac:dyDescent="0.35">
      <c r="B42" s="121"/>
      <c r="C42" s="203"/>
      <c r="D42" s="228" t="s">
        <v>136</v>
      </c>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03"/>
      <c r="CH42" s="122"/>
    </row>
    <row r="43" spans="2:86" ht="15" customHeight="1" x14ac:dyDescent="0.35">
      <c r="B43" s="25"/>
      <c r="C43" s="81"/>
      <c r="D43" s="113" t="s">
        <v>137</v>
      </c>
      <c r="E43" s="81"/>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1"/>
      <c r="AR43" s="81"/>
      <c r="AS43" s="81"/>
      <c r="AT43" s="81"/>
      <c r="AU43" s="81"/>
      <c r="AV43" s="81"/>
      <c r="AW43" s="81"/>
      <c r="AX43" s="81"/>
      <c r="AY43" s="81"/>
      <c r="AZ43" s="81"/>
      <c r="BA43" s="81"/>
      <c r="BB43" s="81"/>
      <c r="BC43" s="202"/>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26"/>
    </row>
    <row r="44" spans="2:86" x14ac:dyDescent="0.35">
      <c r="B44" s="25"/>
      <c r="C44" s="81"/>
      <c r="D44" s="113" t="s">
        <v>138</v>
      </c>
      <c r="E44" s="81"/>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1"/>
      <c r="AR44" s="81"/>
      <c r="AS44" s="81"/>
      <c r="AT44" s="81"/>
      <c r="AU44" s="81"/>
      <c r="AV44" s="81"/>
      <c r="AW44" s="81"/>
      <c r="AX44" s="81"/>
      <c r="AY44" s="81"/>
      <c r="AZ44" s="81"/>
      <c r="BA44" s="81"/>
      <c r="BB44" s="81"/>
      <c r="BC44" s="202"/>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26"/>
    </row>
    <row r="45" spans="2:86" x14ac:dyDescent="0.35">
      <c r="B45" s="25"/>
      <c r="C45" s="81"/>
      <c r="D45" s="113" t="s">
        <v>139</v>
      </c>
      <c r="E45" s="81"/>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1"/>
      <c r="AR45" s="81"/>
      <c r="AS45" s="81"/>
      <c r="AT45" s="81"/>
      <c r="AU45" s="81"/>
      <c r="AV45" s="81"/>
      <c r="AW45" s="81"/>
      <c r="AX45" s="81"/>
      <c r="AY45" s="81"/>
      <c r="AZ45" s="81"/>
      <c r="BA45" s="81"/>
      <c r="BB45" s="81"/>
      <c r="BC45" s="202"/>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26"/>
    </row>
    <row r="46" spans="2:86" ht="7.9" customHeight="1" thickBot="1" x14ac:dyDescent="0.4">
      <c r="B46" s="29"/>
      <c r="C46" s="31"/>
      <c r="D46" s="31"/>
      <c r="E46" s="101"/>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1"/>
      <c r="AR46" s="101"/>
      <c r="AS46" s="101"/>
      <c r="AT46" s="101"/>
      <c r="AU46" s="101"/>
      <c r="AV46" s="101"/>
      <c r="AW46" s="101"/>
      <c r="AX46" s="101"/>
      <c r="AY46" s="101"/>
      <c r="AZ46" s="101"/>
      <c r="BA46" s="101"/>
      <c r="BB46" s="101"/>
      <c r="BC46" s="114"/>
      <c r="BD46" s="101"/>
      <c r="BE46" s="101"/>
      <c r="BF46" s="101"/>
      <c r="BG46" s="101"/>
      <c r="BH46" s="101"/>
      <c r="BI46" s="101"/>
      <c r="BJ46" s="101"/>
      <c r="BK46" s="101"/>
      <c r="BL46" s="101"/>
      <c r="BM46" s="101"/>
      <c r="BN46" s="101"/>
      <c r="BO46" s="101"/>
      <c r="BP46" s="31"/>
      <c r="BQ46" s="101"/>
      <c r="BR46" s="101"/>
      <c r="BS46" s="101"/>
      <c r="BT46" s="101"/>
      <c r="BU46" s="101"/>
      <c r="BV46" s="101"/>
      <c r="BW46" s="31"/>
      <c r="BX46" s="31"/>
      <c r="BY46" s="31"/>
      <c r="BZ46" s="31"/>
      <c r="CA46" s="31"/>
      <c r="CB46" s="101"/>
      <c r="CC46" s="101"/>
      <c r="CD46" s="101"/>
      <c r="CE46" s="101"/>
      <c r="CF46" s="101"/>
      <c r="CG46" s="101"/>
      <c r="CH46" s="1"/>
    </row>
    <row r="47" spans="2:86" x14ac:dyDescent="0.35">
      <c r="B47" s="81"/>
      <c r="C47" s="81"/>
      <c r="D47" s="8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2:86" x14ac:dyDescent="0.35">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6:42" x14ac:dyDescent="0.35">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6:42" x14ac:dyDescent="0.35">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6:42" x14ac:dyDescent="0.35">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6:42" x14ac:dyDescent="0.3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6:42" x14ac:dyDescent="0.3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6:42" x14ac:dyDescent="0.35">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6:42" x14ac:dyDescent="0.35">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6:42" x14ac:dyDescent="0.35">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6:42" x14ac:dyDescent="0.35">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6:42" ht="14.65" customHeight="1" x14ac:dyDescent="0.35">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6:42" ht="14.65" customHeight="1" x14ac:dyDescent="0.35">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6:42" x14ac:dyDescent="0.35">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6:42" x14ac:dyDescent="0.35">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2" x14ac:dyDescent="0.35">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6:42" x14ac:dyDescent="0.35">
      <c r="F63" s="2"/>
      <c r="G63" s="2"/>
      <c r="H63" s="2"/>
      <c r="I63" s="2"/>
      <c r="J63" s="2"/>
      <c r="K63" s="2"/>
      <c r="L63" s="2"/>
      <c r="M63" s="2"/>
      <c r="N63" s="2"/>
      <c r="O63" s="2"/>
      <c r="P63" s="2"/>
      <c r="Q63" s="2"/>
      <c r="R63" s="2"/>
      <c r="S63" s="3"/>
      <c r="T63" s="2"/>
      <c r="U63" s="2"/>
      <c r="V63" s="3"/>
      <c r="W63" s="3"/>
      <c r="X63" s="3"/>
      <c r="Y63" s="3"/>
      <c r="Z63" s="3"/>
      <c r="AA63" s="3"/>
      <c r="AB63" s="3"/>
      <c r="AC63" s="3"/>
      <c r="AD63" s="3"/>
      <c r="AE63" s="3"/>
      <c r="AF63" s="3"/>
      <c r="AG63" s="3"/>
      <c r="AH63" s="3"/>
      <c r="AI63" s="3"/>
      <c r="AJ63" s="3"/>
      <c r="AK63" s="3"/>
      <c r="AL63" s="3"/>
      <c r="AM63" s="3"/>
      <c r="AN63" s="3"/>
      <c r="AO63" s="3"/>
      <c r="AP63" s="3"/>
    </row>
    <row r="64" spans="6:42" x14ac:dyDescent="0.35">
      <c r="F64" s="2"/>
      <c r="G64" s="2"/>
      <c r="H64" s="2"/>
      <c r="I64" s="2"/>
      <c r="J64" s="2"/>
      <c r="K64" s="2"/>
      <c r="L64" s="2"/>
      <c r="M64" s="2"/>
      <c r="N64" s="2"/>
      <c r="O64" s="2"/>
      <c r="P64" s="2"/>
      <c r="Q64" s="2"/>
      <c r="R64" s="2"/>
      <c r="S64" s="3"/>
      <c r="T64" s="2"/>
      <c r="U64" s="2"/>
      <c r="V64" s="3"/>
      <c r="W64" s="3"/>
      <c r="X64" s="3"/>
      <c r="Y64" s="3"/>
      <c r="Z64" s="3"/>
      <c r="AA64" s="3"/>
      <c r="AB64" s="3"/>
      <c r="AC64" s="3"/>
      <c r="AD64" s="3"/>
      <c r="AE64" s="3"/>
      <c r="AF64" s="3"/>
      <c r="AG64" s="3"/>
      <c r="AH64" s="3"/>
      <c r="AI64" s="3"/>
      <c r="AJ64" s="3"/>
      <c r="AK64" s="3"/>
      <c r="AL64" s="3"/>
      <c r="AM64" s="3"/>
      <c r="AN64" s="3"/>
      <c r="AO64" s="3"/>
      <c r="AP64" s="3"/>
    </row>
    <row r="65" spans="6:42" x14ac:dyDescent="0.35">
      <c r="F65" s="2"/>
      <c r="G65" s="2"/>
      <c r="H65" s="2"/>
      <c r="I65" s="2"/>
      <c r="J65" s="2"/>
      <c r="K65" s="2"/>
      <c r="L65" s="2"/>
      <c r="M65" s="2"/>
      <c r="N65" s="2"/>
      <c r="O65" s="2"/>
      <c r="P65" s="2"/>
      <c r="Q65" s="2"/>
      <c r="R65" s="2"/>
      <c r="S65" s="3"/>
      <c r="T65" s="2"/>
      <c r="U65" s="2"/>
      <c r="V65" s="3"/>
      <c r="W65" s="3"/>
      <c r="X65" s="3"/>
      <c r="Y65" s="3"/>
      <c r="Z65" s="3"/>
      <c r="AA65" s="3"/>
      <c r="AB65" s="3"/>
      <c r="AC65" s="3"/>
      <c r="AD65" s="3"/>
      <c r="AE65" s="3"/>
      <c r="AF65" s="3"/>
      <c r="AG65" s="3"/>
      <c r="AH65" s="3"/>
      <c r="AI65" s="3"/>
      <c r="AJ65" s="3"/>
      <c r="AK65" s="3"/>
      <c r="AL65" s="3"/>
      <c r="AM65" s="3"/>
      <c r="AN65" s="3"/>
      <c r="AO65" s="3"/>
      <c r="AP65" s="3"/>
    </row>
    <row r="66" spans="6:42" x14ac:dyDescent="0.35">
      <c r="F66" s="2"/>
      <c r="G66" s="2"/>
      <c r="H66" s="2"/>
      <c r="I66" s="2"/>
      <c r="J66" s="2"/>
      <c r="K66" s="2"/>
      <c r="L66" s="2"/>
      <c r="M66" s="2"/>
      <c r="N66" s="2"/>
      <c r="O66" s="2"/>
      <c r="P66" s="2"/>
      <c r="Q66" s="2"/>
      <c r="R66" s="2"/>
      <c r="S66" s="3"/>
      <c r="T66" s="2"/>
      <c r="U66" s="2"/>
      <c r="V66" s="3"/>
      <c r="W66" s="3"/>
      <c r="X66" s="3"/>
      <c r="Y66" s="3"/>
      <c r="Z66" s="3"/>
      <c r="AA66" s="3"/>
      <c r="AB66" s="3"/>
      <c r="AC66" s="3"/>
      <c r="AD66" s="3"/>
      <c r="AE66" s="3"/>
      <c r="AF66" s="3"/>
      <c r="AG66" s="3"/>
      <c r="AH66" s="3"/>
      <c r="AI66" s="3"/>
      <c r="AJ66" s="3"/>
      <c r="AK66" s="3"/>
      <c r="AL66" s="3"/>
      <c r="AM66" s="3"/>
      <c r="AN66" s="3"/>
      <c r="AO66" s="3"/>
      <c r="AP66" s="3"/>
    </row>
    <row r="67" spans="6:42" x14ac:dyDescent="0.35">
      <c r="F67" s="2"/>
      <c r="G67" s="2"/>
      <c r="H67" s="2"/>
      <c r="I67" s="2"/>
      <c r="J67" s="2"/>
      <c r="K67" s="2"/>
      <c r="L67" s="2"/>
      <c r="M67" s="2"/>
      <c r="N67" s="2"/>
      <c r="O67" s="2"/>
      <c r="P67" s="2"/>
      <c r="Q67" s="2"/>
      <c r="R67" s="2"/>
      <c r="S67" s="3"/>
      <c r="T67" s="2"/>
      <c r="U67" s="2"/>
      <c r="V67" s="3"/>
      <c r="W67" s="3"/>
      <c r="X67" s="2"/>
      <c r="Y67" s="3"/>
      <c r="Z67" s="3"/>
      <c r="AA67" s="3"/>
      <c r="AB67" s="3"/>
      <c r="AC67" s="3"/>
      <c r="AD67" s="3"/>
      <c r="AE67" s="3"/>
      <c r="AF67" s="3"/>
      <c r="AG67" s="3"/>
      <c r="AH67" s="3"/>
      <c r="AI67" s="3"/>
      <c r="AJ67" s="3"/>
      <c r="AK67" s="3"/>
      <c r="AL67" s="3"/>
      <c r="AM67" s="3"/>
      <c r="AN67" s="3"/>
      <c r="AO67" s="3"/>
      <c r="AP67" s="3"/>
    </row>
    <row r="68" spans="6:42" x14ac:dyDescent="0.35">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6:42" x14ac:dyDescent="0.35">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6:42" x14ac:dyDescent="0.35">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6:42" x14ac:dyDescent="0.3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6:42" x14ac:dyDescent="0.35">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6:42" x14ac:dyDescent="0.35">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6:42" x14ac:dyDescent="0.35">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6:42" x14ac:dyDescent="0.35">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6:42" x14ac:dyDescent="0.35">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6:42" x14ac:dyDescent="0.35">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6:42" x14ac:dyDescent="0.3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6:42" x14ac:dyDescent="0.3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6:42" x14ac:dyDescent="0.35">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6:42" x14ac:dyDescent="0.35">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6:42" x14ac:dyDescent="0.35">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6:42" x14ac:dyDescent="0.35">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6:42" x14ac:dyDescent="0.35">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6:42"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6:42" x14ac:dyDescent="0.35">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6:42" x14ac:dyDescent="0.3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6:42"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6:42"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6:42"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6:42"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6:42"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6:42"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6:42"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6:42"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6:42"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42"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3"/>
      <c r="T142" s="2"/>
      <c r="U142" s="2"/>
      <c r="V142" s="3"/>
      <c r="W142" s="3"/>
      <c r="X142" s="3"/>
      <c r="Y142" s="3"/>
      <c r="Z142" s="3"/>
      <c r="AA142" s="3"/>
      <c r="AB142" s="3"/>
      <c r="AC142" s="3"/>
      <c r="AD142" s="3"/>
      <c r="AE142" s="3"/>
      <c r="AF142" s="3"/>
      <c r="AG142" s="3"/>
      <c r="AH142" s="3"/>
      <c r="AI142" s="3"/>
      <c r="AJ142" s="3"/>
      <c r="AK142" s="3"/>
      <c r="AL142" s="3"/>
      <c r="AM142" s="3"/>
      <c r="AN142" s="3"/>
      <c r="AO142" s="3"/>
      <c r="AP142" s="3"/>
    </row>
    <row r="143" spans="6:42" x14ac:dyDescent="0.35">
      <c r="F143" s="2"/>
      <c r="G143" s="2"/>
      <c r="H143" s="2"/>
      <c r="I143" s="2"/>
      <c r="J143" s="2"/>
      <c r="K143" s="2"/>
      <c r="L143" s="2"/>
      <c r="M143" s="2"/>
      <c r="N143" s="2"/>
      <c r="O143" s="2"/>
      <c r="P143" s="2"/>
      <c r="Q143" s="2"/>
      <c r="R143" s="2"/>
      <c r="S143" s="3"/>
      <c r="T143" s="2"/>
      <c r="U143" s="2"/>
      <c r="V143" s="3"/>
      <c r="W143" s="3"/>
      <c r="X143" s="3"/>
      <c r="Y143" s="3"/>
      <c r="Z143" s="3"/>
      <c r="AA143" s="3"/>
      <c r="AB143" s="3"/>
      <c r="AC143" s="3"/>
      <c r="AD143" s="3"/>
      <c r="AE143" s="3"/>
      <c r="AF143" s="3"/>
      <c r="AG143" s="3"/>
      <c r="AH143" s="3"/>
      <c r="AI143" s="3"/>
      <c r="AJ143" s="3"/>
      <c r="AK143" s="3"/>
      <c r="AL143" s="3"/>
      <c r="AM143" s="3"/>
      <c r="AN143" s="3"/>
      <c r="AO143" s="3"/>
      <c r="AP143" s="3"/>
    </row>
    <row r="144" spans="6:42" x14ac:dyDescent="0.35">
      <c r="F144" s="2"/>
      <c r="G144" s="2"/>
      <c r="H144" s="2"/>
      <c r="I144" s="2"/>
      <c r="J144" s="2"/>
      <c r="K144" s="2"/>
      <c r="L144" s="2"/>
      <c r="M144" s="2"/>
      <c r="N144" s="2"/>
      <c r="O144" s="2"/>
      <c r="P144" s="2"/>
      <c r="Q144" s="2"/>
      <c r="R144" s="2"/>
      <c r="S144" s="3"/>
      <c r="T144" s="2"/>
      <c r="U144" s="2"/>
      <c r="V144" s="3"/>
      <c r="W144" s="3"/>
      <c r="X144" s="3"/>
      <c r="Y144" s="3"/>
      <c r="Z144" s="3"/>
      <c r="AA144" s="3"/>
      <c r="AB144" s="3"/>
      <c r="AC144" s="3"/>
      <c r="AD144" s="3"/>
      <c r="AE144" s="3"/>
      <c r="AF144" s="3"/>
      <c r="AG144" s="3"/>
      <c r="AH144" s="3"/>
      <c r="AI144" s="3"/>
      <c r="AJ144" s="3"/>
      <c r="AK144" s="3"/>
      <c r="AL144" s="3"/>
      <c r="AM144" s="3"/>
      <c r="AN144" s="3"/>
      <c r="AO144" s="3"/>
      <c r="AP144" s="3"/>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5"/>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5"/>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row>
    <row r="193" spans="6:42" x14ac:dyDescent="0.35">
      <c r="F193" s="4"/>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6:42" x14ac:dyDescent="0.35">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6:42" x14ac:dyDescent="0.35">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6:42" x14ac:dyDescent="0.35">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6:42" x14ac:dyDescent="0.35">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6:42" x14ac:dyDescent="0.35">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6:42" x14ac:dyDescent="0.35">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6:42" x14ac:dyDescent="0.35">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6:42" x14ac:dyDescent="0.35">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6:42" x14ac:dyDescent="0.35">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6:42" x14ac:dyDescent="0.35">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6:42" x14ac:dyDescent="0.35">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6:42" x14ac:dyDescent="0.35">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6:42" x14ac:dyDescent="0.35">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6:42" x14ac:dyDescent="0.35">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6:42" x14ac:dyDescent="0.35">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6:42" x14ac:dyDescent="0.35">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6:42" x14ac:dyDescent="0.35">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6:42" x14ac:dyDescent="0.35">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6:42" x14ac:dyDescent="0.35">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6:42" x14ac:dyDescent="0.35">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6:42" x14ac:dyDescent="0.35">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6:42" x14ac:dyDescent="0.35">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6:42" x14ac:dyDescent="0.35">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6:42" x14ac:dyDescent="0.35">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6:42" x14ac:dyDescent="0.35">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6:42" x14ac:dyDescent="0.35">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6:42" x14ac:dyDescent="0.35">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6:42" x14ac:dyDescent="0.35">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6:42" x14ac:dyDescent="0.35">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6:42" x14ac:dyDescent="0.35">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6:42" x14ac:dyDescent="0.35">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6:42" x14ac:dyDescent="0.35">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6:42" x14ac:dyDescent="0.35">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6:42" x14ac:dyDescent="0.35">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6:42" x14ac:dyDescent="0.35">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6:42" x14ac:dyDescent="0.35">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6:42" x14ac:dyDescent="0.35">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6:42" x14ac:dyDescent="0.35">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6:42" x14ac:dyDescent="0.35">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6:42" x14ac:dyDescent="0.35">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6:42" x14ac:dyDescent="0.35">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6:42" x14ac:dyDescent="0.35">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6:42" x14ac:dyDescent="0.35">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6:42" x14ac:dyDescent="0.35">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6:42" x14ac:dyDescent="0.35">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6:42" x14ac:dyDescent="0.35">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6:42" x14ac:dyDescent="0.35">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6:42" x14ac:dyDescent="0.35">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6:42" x14ac:dyDescent="0.35">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6:42" x14ac:dyDescent="0.35">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6:42" x14ac:dyDescent="0.35">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6:42" x14ac:dyDescent="0.35">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row>
    <row r="273" spans="6:42" x14ac:dyDescent="0.35">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row>
    <row r="274" spans="6:42" x14ac:dyDescent="0.35">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6:42" x14ac:dyDescent="0.35">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6:42" x14ac:dyDescent="0.35">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6:42" x14ac:dyDescent="0.35">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6:42" x14ac:dyDescent="0.35">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row>
    <row r="279" spans="6:42" x14ac:dyDescent="0.35">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row>
    <row r="280" spans="6:42" x14ac:dyDescent="0.35">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6:42" x14ac:dyDescent="0.35">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row>
    <row r="282" spans="6:42" x14ac:dyDescent="0.35">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row>
    <row r="283" spans="6:42" x14ac:dyDescent="0.35">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row>
    <row r="284" spans="6:42" x14ac:dyDescent="0.35">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row>
    <row r="285" spans="6:42" x14ac:dyDescent="0.35">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row>
    <row r="286" spans="6:42" x14ac:dyDescent="0.35">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row>
    <row r="287" spans="6:42" x14ac:dyDescent="0.35">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6:42" x14ac:dyDescent="0.35">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row>
    <row r="289" spans="6:42" x14ac:dyDescent="0.35">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6:42" x14ac:dyDescent="0.35">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row>
    <row r="291" spans="6:42" x14ac:dyDescent="0.35">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row>
    <row r="292" spans="6:42" x14ac:dyDescent="0.35">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row>
    <row r="293" spans="6:42" x14ac:dyDescent="0.35">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row>
    <row r="294" spans="6:42" x14ac:dyDescent="0.35">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row>
    <row r="295" spans="6:42" x14ac:dyDescent="0.35">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6:42" x14ac:dyDescent="0.35">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row>
    <row r="316" ht="5.25" customHeight="1" x14ac:dyDescent="0.35"/>
  </sheetData>
  <sortState xmlns:xlrd2="http://schemas.microsoft.com/office/spreadsheetml/2017/richdata2" ref="B8:CH39">
    <sortCondition descending="1" ref="BI8:BI39"/>
    <sortCondition descending="1" ref="BB8:BB39"/>
    <sortCondition descending="1" ref="BA8:BA39" customList="Transfer Stop,Equity Area,Key Destination,School Zone,Commuter,Low"/>
  </sortState>
  <mergeCells count="20">
    <mergeCell ref="CF6:CF7"/>
    <mergeCell ref="D42:CF42"/>
    <mergeCell ref="AQ6:AX6"/>
    <mergeCell ref="CD5:CF5"/>
    <mergeCell ref="BF6:BH6"/>
    <mergeCell ref="BM6:BN6"/>
    <mergeCell ref="BP6:BQ6"/>
    <mergeCell ref="BE5:BR5"/>
    <mergeCell ref="BT5:BY5"/>
    <mergeCell ref="BT6:BU6"/>
    <mergeCell ref="CA5:CB5"/>
    <mergeCell ref="BO6:BO7"/>
    <mergeCell ref="BR6:BR7"/>
    <mergeCell ref="CA6:CA7"/>
    <mergeCell ref="CB6:CB7"/>
    <mergeCell ref="BV6:BV7"/>
    <mergeCell ref="BW6:BW7"/>
    <mergeCell ref="BI6:BI7"/>
    <mergeCell ref="CD6:CD7"/>
    <mergeCell ref="CE6:CE7"/>
  </mergeCells>
  <phoneticPr fontId="8" type="noConversion"/>
  <pageMargins left="0.7" right="0.7" top="0.75" bottom="0.75" header="0.3" footer="0.3"/>
  <pageSetup scale="53"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A28B-88E7-4035-80EA-A5A87BF880F5}">
  <sheetPr>
    <pageSetUpPr fitToPage="1"/>
  </sheetPr>
  <dimension ref="B2:CH293"/>
  <sheetViews>
    <sheetView zoomScale="80" zoomScaleNormal="80" zoomScaleSheetLayoutView="40" zoomScalePageLayoutView="25" workbookViewId="0">
      <pane ySplit="7" topLeftCell="A14" activePane="bottomLeft" state="frozen"/>
      <selection activeCell="CL1" sqref="CL1:CL1048576"/>
      <selection pane="bottomLeft" activeCell="CD8" sqref="CD8:CF40"/>
    </sheetView>
  </sheetViews>
  <sheetFormatPr defaultRowHeight="14.5" x14ac:dyDescent="0.35"/>
  <cols>
    <col min="2" max="2" width="1.26953125" customWidth="1"/>
    <col min="3" max="3" width="9" hidden="1" customWidth="1"/>
    <col min="5" max="5" width="53.81640625" hidden="1" customWidth="1"/>
    <col min="6" max="6" width="39" customWidth="1"/>
    <col min="7" max="34" width="9" hidden="1" customWidth="1"/>
    <col min="35" max="35" width="18" hidden="1" customWidth="1"/>
    <col min="36" max="36" width="17" hidden="1" customWidth="1"/>
    <col min="37" max="37" width="137.26953125" hidden="1" customWidth="1"/>
    <col min="38" max="41" width="15.81640625" hidden="1" customWidth="1"/>
    <col min="42" max="42" width="1.26953125" customWidth="1"/>
    <col min="43" max="50" width="3.81640625" customWidth="1"/>
    <col min="51" max="51" width="1.54296875" customWidth="1"/>
    <col min="52" max="52" width="19.81640625" customWidth="1"/>
    <col min="53" max="53" width="16.1796875" customWidth="1"/>
    <col min="54" max="54" width="16.1796875" hidden="1" customWidth="1"/>
    <col min="55" max="55" width="16.1796875" customWidth="1"/>
    <col min="56" max="56" width="1.26953125" customWidth="1"/>
    <col min="58" max="60" width="4.54296875" customWidth="1"/>
    <col min="61" max="61" width="9.81640625" customWidth="1"/>
    <col min="62" max="62" width="6.26953125" hidden="1" customWidth="1"/>
    <col min="63" max="64" width="7.26953125" hidden="1" customWidth="1"/>
    <col min="65" max="66" width="4.54296875" customWidth="1"/>
    <col min="67" max="67" width="1.26953125" customWidth="1"/>
    <col min="68" max="68" width="10" customWidth="1"/>
    <col min="69" max="69" width="4.54296875" hidden="1" customWidth="1"/>
    <col min="70" max="70" width="0.26953125" hidden="1" customWidth="1"/>
    <col min="71" max="71" width="9" hidden="1" customWidth="1"/>
    <col min="72" max="72" width="7.54296875" hidden="1" customWidth="1"/>
    <col min="73" max="73" width="9" customWidth="1"/>
    <col min="74" max="74" width="9" hidden="1" customWidth="1"/>
    <col min="75" max="75" width="8" hidden="1" customWidth="1"/>
    <col min="76" max="76" width="9" hidden="1" customWidth="1"/>
    <col min="77" max="77" width="1" hidden="1" customWidth="1"/>
    <col min="78" max="78" width="1.26953125" customWidth="1"/>
    <col min="79" max="79" width="15.81640625" customWidth="1"/>
    <col min="80" max="80" width="0" hidden="1" customWidth="1"/>
    <col min="81" max="81" width="1.26953125" customWidth="1"/>
    <col min="82" max="82" width="11" customWidth="1"/>
    <col min="83" max="84" width="12.54296875" customWidth="1"/>
    <col min="85" max="85" width="0" hidden="1" customWidth="1"/>
    <col min="86" max="86" width="1.26953125" customWidth="1"/>
  </cols>
  <sheetData>
    <row r="2" spans="2:86"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c r="BB2" t="s">
        <v>21</v>
      </c>
    </row>
    <row r="3" spans="2:86" ht="9" customHeight="1" x14ac:dyDescent="0.3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9"/>
    </row>
    <row r="4" spans="2:86" ht="22.5" x14ac:dyDescent="0.45">
      <c r="B4" s="10"/>
      <c r="C4" s="76"/>
      <c r="D4" s="98" t="s">
        <v>194</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11"/>
    </row>
    <row r="5" spans="2:86" ht="32.65" customHeight="1" x14ac:dyDescent="0.35">
      <c r="B5" s="10"/>
      <c r="C5" s="76"/>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8"/>
      <c r="AR5" s="88"/>
      <c r="AS5" s="88"/>
      <c r="AT5" s="88"/>
      <c r="AU5" s="88"/>
      <c r="AV5" s="88"/>
      <c r="AW5" s="88"/>
      <c r="AX5" s="88"/>
      <c r="AY5" s="88"/>
      <c r="AZ5" s="88"/>
      <c r="BA5" s="88"/>
      <c r="BB5" s="88"/>
      <c r="BC5" s="88"/>
      <c r="BD5" s="88"/>
      <c r="BE5" s="231" t="s">
        <v>23</v>
      </c>
      <c r="BF5" s="231"/>
      <c r="BG5" s="231"/>
      <c r="BH5" s="231"/>
      <c r="BI5" s="231"/>
      <c r="BJ5" s="231"/>
      <c r="BK5" s="231"/>
      <c r="BL5" s="231"/>
      <c r="BM5" s="231"/>
      <c r="BN5" s="231"/>
      <c r="BO5" s="65"/>
      <c r="BP5" s="214" t="s">
        <v>24</v>
      </c>
      <c r="BQ5" s="215"/>
      <c r="BR5" s="215"/>
      <c r="BS5" s="215"/>
      <c r="BT5" s="215"/>
      <c r="BU5" s="216"/>
      <c r="BV5" s="65"/>
      <c r="BW5" s="65"/>
      <c r="BX5" s="65"/>
      <c r="BY5" s="65"/>
      <c r="BZ5" s="65"/>
      <c r="CA5" s="214" t="s">
        <v>25</v>
      </c>
      <c r="CB5" s="216"/>
      <c r="CC5" s="120"/>
      <c r="CD5" s="214" t="s">
        <v>26</v>
      </c>
      <c r="CE5" s="215"/>
      <c r="CF5" s="216"/>
      <c r="CG5" s="88"/>
      <c r="CH5" s="48"/>
    </row>
    <row r="6" spans="2:86" ht="31.9" customHeight="1" x14ac:dyDescent="0.35">
      <c r="B6" s="10"/>
      <c r="C6" s="76"/>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229" t="s">
        <v>27</v>
      </c>
      <c r="AR6" s="229"/>
      <c r="AS6" s="229"/>
      <c r="AT6" s="229"/>
      <c r="AU6" s="229"/>
      <c r="AV6" s="229"/>
      <c r="AW6" s="229"/>
      <c r="AX6" s="229"/>
      <c r="AY6" s="88"/>
      <c r="AZ6" s="88"/>
      <c r="BA6" s="88"/>
      <c r="BB6" s="88"/>
      <c r="BC6" s="65"/>
      <c r="BD6" s="65"/>
      <c r="BE6" s="24" t="s">
        <v>28</v>
      </c>
      <c r="BF6" s="217" t="s">
        <v>29</v>
      </c>
      <c r="BG6" s="218"/>
      <c r="BH6" s="219"/>
      <c r="BI6" s="224" t="s">
        <v>30</v>
      </c>
      <c r="BJ6" s="33" t="s">
        <v>31</v>
      </c>
      <c r="BK6" s="33"/>
      <c r="BL6" s="33"/>
      <c r="BM6" s="217" t="s">
        <v>32</v>
      </c>
      <c r="BN6" s="219"/>
      <c r="BO6" s="223"/>
      <c r="BP6" s="224" t="s">
        <v>12</v>
      </c>
      <c r="BQ6" s="15" t="s">
        <v>33</v>
      </c>
      <c r="BR6" s="17"/>
      <c r="BS6" s="45" t="s">
        <v>195</v>
      </c>
      <c r="BT6" s="88"/>
      <c r="BU6" s="224" t="s">
        <v>35</v>
      </c>
      <c r="BV6" s="12" t="s">
        <v>36</v>
      </c>
      <c r="BW6" s="232" t="s">
        <v>37</v>
      </c>
      <c r="BX6" s="12" t="s">
        <v>38</v>
      </c>
      <c r="BY6" s="232" t="s">
        <v>39</v>
      </c>
      <c r="BZ6" s="65"/>
      <c r="CA6" s="224" t="s">
        <v>6</v>
      </c>
      <c r="CB6" s="88" t="s">
        <v>9</v>
      </c>
      <c r="CC6" s="88"/>
      <c r="CD6" s="224" t="s">
        <v>40</v>
      </c>
      <c r="CE6" s="226" t="s">
        <v>41</v>
      </c>
      <c r="CF6" s="224" t="s">
        <v>42</v>
      </c>
      <c r="CG6" s="65"/>
      <c r="CH6" s="48"/>
    </row>
    <row r="7" spans="2:86" ht="93.4" customHeight="1" thickBot="1" x14ac:dyDescent="0.4">
      <c r="B7" s="10"/>
      <c r="C7" s="76" t="s">
        <v>44</v>
      </c>
      <c r="D7" s="66" t="s">
        <v>45</v>
      </c>
      <c r="E7" s="67" t="s">
        <v>46</v>
      </c>
      <c r="F7" s="68" t="s">
        <v>47</v>
      </c>
      <c r="G7" s="87" t="s">
        <v>48</v>
      </c>
      <c r="H7" s="87" t="s">
        <v>49</v>
      </c>
      <c r="I7" s="87" t="s">
        <v>50</v>
      </c>
      <c r="J7" s="87" t="s">
        <v>51</v>
      </c>
      <c r="K7" s="87" t="s">
        <v>52</v>
      </c>
      <c r="L7" s="87" t="s">
        <v>53</v>
      </c>
      <c r="M7" s="87" t="s">
        <v>54</v>
      </c>
      <c r="N7" s="87" t="s">
        <v>55</v>
      </c>
      <c r="O7" s="87" t="s">
        <v>56</v>
      </c>
      <c r="P7" s="87" t="s">
        <v>57</v>
      </c>
      <c r="Q7" s="87" t="s">
        <v>58</v>
      </c>
      <c r="R7" s="87" t="s">
        <v>59</v>
      </c>
      <c r="S7" s="87" t="s">
        <v>60</v>
      </c>
      <c r="T7" s="87" t="s">
        <v>61</v>
      </c>
      <c r="U7" s="87" t="s">
        <v>62</v>
      </c>
      <c r="V7" s="87" t="s">
        <v>63</v>
      </c>
      <c r="W7" s="87" t="s">
        <v>64</v>
      </c>
      <c r="X7" s="87" t="s">
        <v>65</v>
      </c>
      <c r="Y7" s="87" t="s">
        <v>35</v>
      </c>
      <c r="Z7" s="87" t="s">
        <v>66</v>
      </c>
      <c r="AA7" s="87" t="s">
        <v>67</v>
      </c>
      <c r="AB7" s="87" t="s">
        <v>68</v>
      </c>
      <c r="AC7" s="87" t="s">
        <v>69</v>
      </c>
      <c r="AD7" s="87" t="s">
        <v>70</v>
      </c>
      <c r="AE7" s="87" t="s">
        <v>71</v>
      </c>
      <c r="AF7" s="87" t="s">
        <v>72</v>
      </c>
      <c r="AG7" s="87" t="s">
        <v>73</v>
      </c>
      <c r="AH7" s="87" t="s">
        <v>74</v>
      </c>
      <c r="AI7" s="87" t="s">
        <v>75</v>
      </c>
      <c r="AJ7" s="87" t="s">
        <v>76</v>
      </c>
      <c r="AK7" s="87" t="s">
        <v>77</v>
      </c>
      <c r="AL7" s="87" t="s">
        <v>78</v>
      </c>
      <c r="AM7" s="87" t="s">
        <v>79</v>
      </c>
      <c r="AN7" s="87" t="s">
        <v>80</v>
      </c>
      <c r="AO7" s="87" t="s">
        <v>81</v>
      </c>
      <c r="AP7" s="87"/>
      <c r="AQ7" s="33">
        <v>10</v>
      </c>
      <c r="AR7" s="33">
        <v>20</v>
      </c>
      <c r="AS7" s="33">
        <v>30</v>
      </c>
      <c r="AT7" s="33">
        <v>40</v>
      </c>
      <c r="AU7" s="33">
        <v>50</v>
      </c>
      <c r="AV7" s="33">
        <v>60</v>
      </c>
      <c r="AW7" s="33">
        <v>70</v>
      </c>
      <c r="AX7" s="33">
        <v>80</v>
      </c>
      <c r="AY7" s="15"/>
      <c r="AZ7" s="69" t="s">
        <v>78</v>
      </c>
      <c r="BA7" s="68" t="s">
        <v>82</v>
      </c>
      <c r="BB7" s="68" t="s">
        <v>196</v>
      </c>
      <c r="BC7" s="68" t="s">
        <v>84</v>
      </c>
      <c r="BD7" s="38"/>
      <c r="BE7" s="34" t="s">
        <v>85</v>
      </c>
      <c r="BF7" s="34" t="s">
        <v>85</v>
      </c>
      <c r="BG7" s="34" t="s">
        <v>86</v>
      </c>
      <c r="BH7" s="34" t="s">
        <v>87</v>
      </c>
      <c r="BI7" s="225"/>
      <c r="BJ7" s="34" t="s">
        <v>88</v>
      </c>
      <c r="BK7" s="34" t="s">
        <v>89</v>
      </c>
      <c r="BL7" s="34" t="s">
        <v>90</v>
      </c>
      <c r="BM7" s="34" t="s">
        <v>85</v>
      </c>
      <c r="BN7" s="34" t="s">
        <v>91</v>
      </c>
      <c r="BO7" s="223"/>
      <c r="BP7" s="225"/>
      <c r="BQ7" s="35" t="s">
        <v>85</v>
      </c>
      <c r="BR7" s="46" t="s">
        <v>86</v>
      </c>
      <c r="BS7" s="47" t="s">
        <v>85</v>
      </c>
      <c r="BT7" s="23" t="s">
        <v>86</v>
      </c>
      <c r="BU7" s="225"/>
      <c r="BV7" s="13"/>
      <c r="BW7" s="233"/>
      <c r="BX7" s="13"/>
      <c r="BY7" s="233"/>
      <c r="BZ7" s="65"/>
      <c r="CA7" s="225"/>
      <c r="CB7" s="88"/>
      <c r="CC7" s="88"/>
      <c r="CD7" s="225"/>
      <c r="CE7" s="234"/>
      <c r="CF7" s="225"/>
      <c r="CG7" s="14"/>
      <c r="CH7" s="48"/>
    </row>
    <row r="8" spans="2:86" x14ac:dyDescent="0.35">
      <c r="B8" s="25"/>
      <c r="C8" s="80">
        <v>57</v>
      </c>
      <c r="D8" s="128">
        <v>3016</v>
      </c>
      <c r="E8" s="128" t="s">
        <v>92</v>
      </c>
      <c r="F8" s="164" t="s">
        <v>197</v>
      </c>
      <c r="G8" s="128">
        <v>4.38</v>
      </c>
      <c r="H8" s="128">
        <v>1015</v>
      </c>
      <c r="I8" s="128">
        <v>1204</v>
      </c>
      <c r="J8" s="128">
        <v>3</v>
      </c>
      <c r="K8" s="128">
        <f>J8</f>
        <v>3</v>
      </c>
      <c r="L8" s="133">
        <v>38.946858814300001</v>
      </c>
      <c r="M8" s="133">
        <v>-121.101516394</v>
      </c>
      <c r="N8" s="128" t="s">
        <v>198</v>
      </c>
      <c r="O8" s="128" t="s">
        <v>108</v>
      </c>
      <c r="P8" s="128" t="s">
        <v>94</v>
      </c>
      <c r="Q8" s="128" t="s">
        <v>94</v>
      </c>
      <c r="R8" s="128" t="s">
        <v>95</v>
      </c>
      <c r="S8" s="128" t="s">
        <v>96</v>
      </c>
      <c r="T8" s="128" t="s">
        <v>108</v>
      </c>
      <c r="U8" s="128" t="s">
        <v>98</v>
      </c>
      <c r="V8" s="128" t="s">
        <v>122</v>
      </c>
      <c r="W8" s="128" t="s">
        <v>94</v>
      </c>
      <c r="X8" s="128" t="s">
        <v>98</v>
      </c>
      <c r="Y8" s="128" t="s">
        <v>94</v>
      </c>
      <c r="Z8" s="128" t="s">
        <v>94</v>
      </c>
      <c r="AA8" s="128" t="s">
        <v>99</v>
      </c>
      <c r="AB8" s="82" t="str">
        <f>INDEX( '[1]Full Existing Stops'!$AS:$AS, MATCH(D8,'[1]Full Existing Stops'!$D:$D, 0))</f>
        <v xml:space="preserve"> - </v>
      </c>
      <c r="AC8" s="128" t="str">
        <f>INDEX( '[1]Full Existing Stops'!$AW:$AW, MATCH(D8,'[1]Full Existing Stops'!$D:$D, 0))</f>
        <v>4 x 200</v>
      </c>
      <c r="AD8" s="82">
        <v>4</v>
      </c>
      <c r="AE8" s="128" t="str">
        <f>INDEX( '[1]Full Existing Stops'!$AZ:$AZ, MATCH(D8,'[1]Full Existing Stops'!$D:$D, 0))</f>
        <v>Y</v>
      </c>
      <c r="AF8" s="128" t="s">
        <v>94</v>
      </c>
      <c r="AG8" s="128" t="s">
        <v>94</v>
      </c>
      <c r="AH8" s="82" t="str">
        <f>INDEX( '[1]Full Existing Stops'!$BH:$BH, MATCH(D8,'[1]Full Existing Stops'!$D:$D, 0))</f>
        <v>N</v>
      </c>
      <c r="AI8" s="82" t="str">
        <f>INDEX( '[1]Full Existing Stops'!$BJ:$BJ, MATCH(D8,'[1]Full Existing Stops'!$D:$D, 0))</f>
        <v>X</v>
      </c>
      <c r="AJ8" s="82" t="str">
        <f>INDEX( '[1]Full Existing Stops'!$BF:$BF, MATCH(D8,'[1]Full Existing Stops'!$D:$D, 0))</f>
        <v>Residential</v>
      </c>
      <c r="AK8" s="82" t="s">
        <v>122</v>
      </c>
      <c r="AL8" s="82" t="s">
        <v>199</v>
      </c>
      <c r="AM8" s="82" t="s">
        <v>104</v>
      </c>
      <c r="AN8" s="82" t="str">
        <f>INDEX( '[1]Full Existing Stops'!$AG:$AG, MATCH(D8,'[1]Full Existing Stops'!$D:$D, 0))</f>
        <v>Some</v>
      </c>
      <c r="AO8" s="82" t="str">
        <f>INDEX( '[1]Full Existing Stops'!$AH:$AH, MATCH(D8,'[1]Full Existing Stops'!$D:$D, 0))</f>
        <v xml:space="preserve"> - </v>
      </c>
      <c r="AP8" s="128"/>
      <c r="AQ8" s="82" t="str">
        <f t="shared" ref="AQ8:AX17" si="0">IF(ISNUMBER(SEARCH(AQ$7,$N8)), "X", "")</f>
        <v/>
      </c>
      <c r="AR8" s="82" t="str">
        <f t="shared" si="0"/>
        <v/>
      </c>
      <c r="AS8" s="82" t="str">
        <f t="shared" si="0"/>
        <v>X</v>
      </c>
      <c r="AT8" s="82" t="str">
        <f t="shared" si="0"/>
        <v/>
      </c>
      <c r="AU8" s="82" t="str">
        <f t="shared" si="0"/>
        <v/>
      </c>
      <c r="AV8" s="82" t="str">
        <f t="shared" si="0"/>
        <v/>
      </c>
      <c r="AW8" s="82" t="str">
        <f t="shared" si="0"/>
        <v/>
      </c>
      <c r="AX8" s="82" t="str">
        <f t="shared" si="0"/>
        <v/>
      </c>
      <c r="AY8" s="82"/>
      <c r="AZ8" s="82" t="s">
        <v>200</v>
      </c>
      <c r="BA8" s="82"/>
      <c r="BB8" s="82">
        <f t="shared" ref="BB8:BB40" si="1">IF(ISNUMBER(BC8),BC8,-1)</f>
        <v>4.38</v>
      </c>
      <c r="BC8" s="204">
        <f t="shared" ref="BC8:BC24" si="2">G8</f>
        <v>4.38</v>
      </c>
      <c r="BD8" s="82"/>
      <c r="BE8" s="82" t="str">
        <f t="shared" ref="BE8:BE40" si="3">IF(OR(ISNUMBER(SEARCH("N", S8)), ISNUMBER(SEARCH("-", S8))), "X", "")</f>
        <v/>
      </c>
      <c r="BF8" s="82" t="str">
        <f t="shared" ref="BF8:BF40" si="4">IF(OR(ISNUMBER(SEARCH("N", O8)), ISNUMBER(SEARCH("-", O8))), "X", "")</f>
        <v/>
      </c>
      <c r="BG8" s="82" t="str">
        <f t="shared" ref="BG8:BG40" si="5">IF(AND(BF8&lt;&gt;"X", OR(ISNUMBER(SEARCH("D", O8)), ISNUMBER(SEARCH("F", O8)))), "X", "")</f>
        <v/>
      </c>
      <c r="BH8" s="82" t="str">
        <f t="shared" ref="BH8:BH40" si="6">IF(P8="Y", "X", "")</f>
        <v/>
      </c>
      <c r="BI8" s="82" t="str">
        <f t="shared" ref="BI8:BI40" si="7">IF(OR(ISNUMBER(SEARCH("N", AB8)), ISNUMBER(SEARCH("-", AB8))), "X", "")</f>
        <v>X</v>
      </c>
      <c r="BJ8" s="82" t="str">
        <f t="shared" ref="BJ8:BJ40" si="8">IF(AD8 &lt; 8, "X", "")</f>
        <v>X</v>
      </c>
      <c r="BK8" s="82">
        <f t="shared" ref="BK8:BK40" si="9">IF(AD8 &lt; 8, 8 - AD8, "")</f>
        <v>4</v>
      </c>
      <c r="BL8" s="82" t="str">
        <f t="shared" ref="BL8:BL40" si="10">IF(AE8="N", "X", "")</f>
        <v/>
      </c>
      <c r="BM8" s="82" t="str">
        <f t="shared" ref="BM8:BM40" si="11">IF(OR(ISNUMBER(SEARCH("N", U8)), ISNUMBER(SEARCH("-", U8))), "X", "")</f>
        <v>X</v>
      </c>
      <c r="BN8" s="82" t="str">
        <f t="shared" ref="BN8:BN40" si="12">IF(AND(BM8&lt;&gt;"X", OR(ISNUMBER(SEARCH("D", V8)), ISNUMBER(SEARCH("F", V8)))), "X", "")</f>
        <v/>
      </c>
      <c r="BO8" s="82"/>
      <c r="BP8" s="82" t="str">
        <f t="shared" ref="BP8:BP40" si="13">IF(OR(ISNUMBER(SEARCH("N", AF8)), ISNUMBER(SEARCH("-", AF8))), "X", "")</f>
        <v>X</v>
      </c>
      <c r="BQ8" s="82" t="str">
        <f t="shared" ref="BQ8:BQ40" si="14">IF(OR(ISNUMBER(SEARCH("N", W8)), ISNUMBER(SEARCH("-", W8))), "X", "")</f>
        <v>X</v>
      </c>
      <c r="BR8" s="82" t="str">
        <f t="shared" ref="BR8:BR40" si="15">IF(AND(BQ8&lt;&gt;"X", OR(ISNUMBER(SEARCH("D", X8)), ISNUMBER(SEARCH("F", X8)))), "X", "")</f>
        <v/>
      </c>
      <c r="BS8" s="82" t="str">
        <f t="shared" ref="BS8:BS40" si="16">IF(OR(ISNUMBER(SEARCH("bad", AM8)),
       ISNUMBER(SEARCH("replace", AM8)),
       ISNUMBER(SEARCH("Map", AM8))),
    "",
IF(OR(ISNUMBER(SEARCH("N", AM8)),
       ISNUMBER(SEARCH("-", AM8)),
       ISNUMBER(SEARCH("X", AM8))),
    "X",
    ""))</f>
        <v>X</v>
      </c>
      <c r="BT8" s="82" t="str">
        <f t="shared" ref="BT8:BT40" si="17">IF(AND(BS8&lt;&gt;"X",
        OR(ISNUMBER(SEARCH("D", AM8)),
           ISNUMBER(SEARCH("F", AM8)),
           ISNUMBER(SEARCH("bad", AM8)),
           ISNUMBER(SEARCH("replace", AM8)))),
   "X",
   "")</f>
        <v/>
      </c>
      <c r="BU8" s="82" t="str">
        <f t="shared" ref="BU8:BU40" si="18">IF(OR(ISNUMBER(SEARCH("N", Y8)), ISNUMBER(SEARCH("-", Y8))), "X", "")</f>
        <v>X</v>
      </c>
      <c r="BV8" s="82" t="str">
        <f t="shared" ref="BV8:BV40" si="19">IF(OR(ISNUMBER(SEARCH("N", AG8)), ISNUMBER(SEARCH("-", AG8))), "X", "")</f>
        <v>X</v>
      </c>
      <c r="BW8" s="82"/>
      <c r="BX8" s="82"/>
      <c r="BY8" s="82"/>
      <c r="BZ8" s="82"/>
      <c r="CA8" s="82" t="str">
        <f t="shared" ref="CA8:CA40" si="20">IF(OR(ISNUMBER(SEARCH("N", AN8)), ISNUMBER(SEARCH("-", AN8))), "X", "")</f>
        <v/>
      </c>
      <c r="CB8" s="82"/>
      <c r="CC8" s="82"/>
      <c r="CD8" s="82" t="str">
        <f t="shared" ref="CD8:CD40" si="21">IF(OR(ISNUMBER(SEARCH("N", AI8)), ISNUMBER(SEARCH("-", AI8))), "X", "")</f>
        <v/>
      </c>
      <c r="CE8" s="82" t="str">
        <f t="shared" ref="CE8:CE24" si="22">IF(OR(ISNUMBER(SEARCH("N", AH8)), ISNUMBER(SEARCH("-", AH8))), "X", "")</f>
        <v>X</v>
      </c>
      <c r="CF8" s="82"/>
      <c r="CG8" s="82"/>
      <c r="CH8" s="42"/>
    </row>
    <row r="9" spans="2:86" x14ac:dyDescent="0.35">
      <c r="B9" s="27"/>
      <c r="C9" s="84">
        <v>74</v>
      </c>
      <c r="D9" s="126">
        <v>4002</v>
      </c>
      <c r="E9" s="126" t="s">
        <v>92</v>
      </c>
      <c r="F9" s="165" t="s">
        <v>201</v>
      </c>
      <c r="G9" s="126">
        <v>4</v>
      </c>
      <c r="H9" s="126">
        <v>1</v>
      </c>
      <c r="I9" s="126">
        <v>11</v>
      </c>
      <c r="J9" s="126">
        <v>3</v>
      </c>
      <c r="K9" s="126">
        <f>J9</f>
        <v>3</v>
      </c>
      <c r="L9" s="134">
        <v>39.207120437999997</v>
      </c>
      <c r="M9" s="134">
        <v>-120.810972099</v>
      </c>
      <c r="N9" s="126" t="s">
        <v>202</v>
      </c>
      <c r="O9" s="126" t="s">
        <v>107</v>
      </c>
      <c r="P9" s="126" t="s">
        <v>94</v>
      </c>
      <c r="Q9" s="126" t="s">
        <v>96</v>
      </c>
      <c r="R9" s="126" t="s">
        <v>107</v>
      </c>
      <c r="S9" s="126" t="s">
        <v>96</v>
      </c>
      <c r="T9" s="126" t="s">
        <v>108</v>
      </c>
      <c r="U9" s="126" t="s">
        <v>98</v>
      </c>
      <c r="V9" s="126" t="s">
        <v>122</v>
      </c>
      <c r="W9" s="126" t="s">
        <v>94</v>
      </c>
      <c r="X9" s="126" t="s">
        <v>98</v>
      </c>
      <c r="Y9" s="126" t="s">
        <v>94</v>
      </c>
      <c r="Z9" s="126" t="s">
        <v>94</v>
      </c>
      <c r="AA9" s="126" t="s">
        <v>98</v>
      </c>
      <c r="AB9" s="86" t="str">
        <f>INDEX( '[1]Full Existing Stops'!$AS:$AS, MATCH(D9,'[1]Full Existing Stops'!$D:$D, 0))</f>
        <v>N</v>
      </c>
      <c r="AC9" s="126" t="str">
        <f>INDEX( '[1]Full Existing Stops'!$AW:$AW, MATCH(D9,'[1]Full Existing Stops'!$D:$D, 0))</f>
        <v xml:space="preserve"> - </v>
      </c>
      <c r="AD9" s="86">
        <v>0</v>
      </c>
      <c r="AE9" s="126" t="str">
        <f>INDEX( '[1]Full Existing Stops'!$AZ:$AZ, MATCH(D9,'[1]Full Existing Stops'!$D:$D, 0))</f>
        <v>N</v>
      </c>
      <c r="AF9" s="126" t="s">
        <v>94</v>
      </c>
      <c r="AG9" s="126" t="s">
        <v>94</v>
      </c>
      <c r="AH9" s="86" t="str">
        <f>INDEX( '[1]Full Existing Stops'!$BH:$BH, MATCH(D9,'[1]Full Existing Stops'!$D:$D, 0))</f>
        <v>N</v>
      </c>
      <c r="AI9" s="86" t="str">
        <f>INDEX( '[1]Full Existing Stops'!$BJ:$BJ, MATCH(D9,'[1]Full Existing Stops'!$D:$D, 0))</f>
        <v xml:space="preserve">X
</v>
      </c>
      <c r="AJ9" s="86" t="str">
        <f>INDEX( '[1]Full Existing Stops'!$BF:$BF, MATCH(D9,'[1]Full Existing Stops'!$D:$D, 0))</f>
        <v>Alta Store</v>
      </c>
      <c r="AK9" s="86" t="s">
        <v>203</v>
      </c>
      <c r="AL9" s="86" t="s">
        <v>199</v>
      </c>
      <c r="AM9" s="86" t="s">
        <v>204</v>
      </c>
      <c r="AN9" s="86" t="str">
        <f>INDEX( '[1]Full Existing Stops'!$AG:$AG, MATCH(D9,'[1]Full Existing Stops'!$D:$D, 0))</f>
        <v>Y</v>
      </c>
      <c r="AO9" s="86" t="str">
        <f>INDEX( '[1]Full Existing Stops'!$AH:$AH, MATCH(D9,'[1]Full Existing Stops'!$D:$D, 0))</f>
        <v>5-10 ft</v>
      </c>
      <c r="AP9" s="86"/>
      <c r="AQ9" s="86" t="str">
        <f t="shared" si="0"/>
        <v/>
      </c>
      <c r="AR9" s="86" t="str">
        <f t="shared" si="0"/>
        <v/>
      </c>
      <c r="AS9" s="86" t="str">
        <f t="shared" si="0"/>
        <v/>
      </c>
      <c r="AT9" s="86" t="str">
        <f t="shared" si="0"/>
        <v>X</v>
      </c>
      <c r="AU9" s="86" t="str">
        <f t="shared" si="0"/>
        <v/>
      </c>
      <c r="AV9" s="86" t="str">
        <f t="shared" si="0"/>
        <v/>
      </c>
      <c r="AW9" s="86" t="str">
        <f t="shared" si="0"/>
        <v/>
      </c>
      <c r="AX9" s="86" t="str">
        <f t="shared" si="0"/>
        <v/>
      </c>
      <c r="AY9" s="86"/>
      <c r="AZ9" s="86" t="s">
        <v>200</v>
      </c>
      <c r="BA9" s="86"/>
      <c r="BB9" s="82">
        <f t="shared" si="1"/>
        <v>4</v>
      </c>
      <c r="BC9" s="205">
        <f t="shared" si="2"/>
        <v>4</v>
      </c>
      <c r="BD9" s="86"/>
      <c r="BE9" s="86" t="str">
        <f t="shared" si="3"/>
        <v/>
      </c>
      <c r="BF9" s="86" t="str">
        <f t="shared" si="4"/>
        <v/>
      </c>
      <c r="BG9" s="86" t="str">
        <f t="shared" si="5"/>
        <v/>
      </c>
      <c r="BH9" s="86" t="str">
        <f t="shared" si="6"/>
        <v/>
      </c>
      <c r="BI9" s="86" t="str">
        <f t="shared" si="7"/>
        <v>X</v>
      </c>
      <c r="BJ9" s="86" t="str">
        <f t="shared" si="8"/>
        <v>X</v>
      </c>
      <c r="BK9" s="86">
        <f t="shared" si="9"/>
        <v>8</v>
      </c>
      <c r="BL9" s="86" t="str">
        <f t="shared" si="10"/>
        <v>X</v>
      </c>
      <c r="BM9" s="86" t="str">
        <f t="shared" si="11"/>
        <v>X</v>
      </c>
      <c r="BN9" s="86" t="str">
        <f t="shared" si="12"/>
        <v/>
      </c>
      <c r="BO9" s="86"/>
      <c r="BP9" s="86" t="str">
        <f t="shared" si="13"/>
        <v>X</v>
      </c>
      <c r="BQ9" s="86" t="str">
        <f t="shared" si="14"/>
        <v>X</v>
      </c>
      <c r="BR9" s="86" t="str">
        <f t="shared" si="15"/>
        <v/>
      </c>
      <c r="BS9" s="86" t="str">
        <f t="shared" si="16"/>
        <v>X</v>
      </c>
      <c r="BT9" s="86" t="str">
        <f t="shared" si="17"/>
        <v/>
      </c>
      <c r="BU9" s="86" t="str">
        <f t="shared" si="18"/>
        <v>X</v>
      </c>
      <c r="BV9" s="86" t="str">
        <f t="shared" si="19"/>
        <v>X</v>
      </c>
      <c r="BW9" s="86"/>
      <c r="BX9" s="86"/>
      <c r="BY9" s="86"/>
      <c r="BZ9" s="86"/>
      <c r="CA9" s="86" t="str">
        <f t="shared" si="20"/>
        <v/>
      </c>
      <c r="CB9" s="86"/>
      <c r="CC9" s="86"/>
      <c r="CD9" s="86" t="str">
        <f t="shared" si="21"/>
        <v/>
      </c>
      <c r="CE9" s="86" t="str">
        <f t="shared" si="22"/>
        <v>X</v>
      </c>
      <c r="CF9" s="86"/>
      <c r="CG9" s="86"/>
      <c r="CH9" s="43"/>
    </row>
    <row r="10" spans="2:86" x14ac:dyDescent="0.35">
      <c r="B10" s="25"/>
      <c r="C10" s="80">
        <v>65</v>
      </c>
      <c r="D10" s="128">
        <v>3025</v>
      </c>
      <c r="E10" s="128" t="s">
        <v>92</v>
      </c>
      <c r="F10" s="164" t="s">
        <v>205</v>
      </c>
      <c r="G10" s="128">
        <v>3.46</v>
      </c>
      <c r="H10" s="128">
        <v>1152</v>
      </c>
      <c r="I10" s="128">
        <v>1138</v>
      </c>
      <c r="J10" s="128">
        <v>3</v>
      </c>
      <c r="K10" s="128">
        <f>J10</f>
        <v>3</v>
      </c>
      <c r="L10" s="133">
        <v>38.934700458800002</v>
      </c>
      <c r="M10" s="133">
        <v>-121.101770352</v>
      </c>
      <c r="N10" s="128" t="s">
        <v>206</v>
      </c>
      <c r="O10" s="128" t="s">
        <v>107</v>
      </c>
      <c r="P10" s="128" t="s">
        <v>94</v>
      </c>
      <c r="Q10" s="128" t="s">
        <v>94</v>
      </c>
      <c r="R10" s="128" t="s">
        <v>95</v>
      </c>
      <c r="S10" s="128" t="s">
        <v>96</v>
      </c>
      <c r="T10" s="128" t="s">
        <v>107</v>
      </c>
      <c r="U10" s="128" t="s">
        <v>98</v>
      </c>
      <c r="V10" s="128" t="s">
        <v>122</v>
      </c>
      <c r="W10" s="128" t="s">
        <v>94</v>
      </c>
      <c r="X10" s="128" t="s">
        <v>98</v>
      </c>
      <c r="Y10" s="128" t="s">
        <v>94</v>
      </c>
      <c r="Z10" s="128" t="s">
        <v>96</v>
      </c>
      <c r="AA10" s="128" t="s">
        <v>99</v>
      </c>
      <c r="AB10" s="82" t="str">
        <f>INDEX( '[1]Full Existing Stops'!$AS:$AS, MATCH(D10,'[1]Full Existing Stops'!$D:$D, 0))</f>
        <v>N</v>
      </c>
      <c r="AC10" s="128" t="str">
        <f>INDEX( '[1]Full Existing Stops'!$AW:$AW, MATCH(D10,'[1]Full Existing Stops'!$D:$D, 0))</f>
        <v>4.5 cont</v>
      </c>
      <c r="AD10" s="82">
        <v>4.5</v>
      </c>
      <c r="AE10" s="128" t="str">
        <f>INDEX( '[1]Full Existing Stops'!$AZ:$AZ, MATCH(D10,'[1]Full Existing Stops'!$D:$D, 0))</f>
        <v>Y</v>
      </c>
      <c r="AF10" s="128" t="s">
        <v>94</v>
      </c>
      <c r="AG10" s="128" t="s">
        <v>94</v>
      </c>
      <c r="AH10" s="82" t="str">
        <f>INDEX( '[1]Full Existing Stops'!$BH:$BH, MATCH(D10,'[1]Full Existing Stops'!$D:$D, 0))</f>
        <v>Y</v>
      </c>
      <c r="AI10" s="82" t="str">
        <f>INDEX( '[1]Full Existing Stops'!$BJ:$BJ, MATCH(D10,'[1]Full Existing Stops'!$D:$D, 0))</f>
        <v>X</v>
      </c>
      <c r="AJ10" s="82" t="str">
        <f>INDEX( '[1]Full Existing Stops'!$BF:$BF, MATCH(D10,'[1]Full Existing Stops'!$D:$D, 0))</f>
        <v>N/A</v>
      </c>
      <c r="AK10" s="82">
        <v>0</v>
      </c>
      <c r="AL10" s="82" t="s">
        <v>199</v>
      </c>
      <c r="AM10" s="82" t="s">
        <v>104</v>
      </c>
      <c r="AN10" s="82" t="str">
        <f>INDEX( '[1]Full Existing Stops'!$AG:$AG, MATCH(D10,'[1]Full Existing Stops'!$D:$D, 0))</f>
        <v>Y</v>
      </c>
      <c r="AO10" s="82" t="str">
        <f>INDEX( '[1]Full Existing Stops'!$AH:$AH, MATCH(D10,'[1]Full Existing Stops'!$D:$D, 0))</f>
        <v xml:space="preserve"> - </v>
      </c>
      <c r="AP10" s="128"/>
      <c r="AQ10" s="82" t="str">
        <f t="shared" si="0"/>
        <v/>
      </c>
      <c r="AR10" s="82" t="str">
        <f t="shared" si="0"/>
        <v/>
      </c>
      <c r="AS10" s="82" t="str">
        <f t="shared" si="0"/>
        <v>X</v>
      </c>
      <c r="AT10" s="82" t="str">
        <f t="shared" si="0"/>
        <v/>
      </c>
      <c r="AU10" s="82" t="str">
        <f t="shared" si="0"/>
        <v/>
      </c>
      <c r="AV10" s="82" t="str">
        <f t="shared" si="0"/>
        <v/>
      </c>
      <c r="AW10" s="82" t="str">
        <f t="shared" si="0"/>
        <v/>
      </c>
      <c r="AX10" s="82" t="str">
        <f t="shared" si="0"/>
        <v/>
      </c>
      <c r="AY10" s="82"/>
      <c r="AZ10" s="82" t="s">
        <v>200</v>
      </c>
      <c r="BA10" s="82" t="str">
        <f>AJ10</f>
        <v>N/A</v>
      </c>
      <c r="BB10" s="82">
        <f t="shared" si="1"/>
        <v>3.46</v>
      </c>
      <c r="BC10" s="204">
        <f t="shared" si="2"/>
        <v>3.46</v>
      </c>
      <c r="BD10" s="82"/>
      <c r="BE10" s="82" t="str">
        <f t="shared" si="3"/>
        <v/>
      </c>
      <c r="BF10" s="82" t="str">
        <f t="shared" si="4"/>
        <v/>
      </c>
      <c r="BG10" s="82" t="str">
        <f t="shared" si="5"/>
        <v/>
      </c>
      <c r="BH10" s="82" t="str">
        <f t="shared" si="6"/>
        <v/>
      </c>
      <c r="BI10" s="82" t="str">
        <f t="shared" si="7"/>
        <v>X</v>
      </c>
      <c r="BJ10" s="82" t="str">
        <f t="shared" si="8"/>
        <v>X</v>
      </c>
      <c r="BK10" s="82">
        <f t="shared" si="9"/>
        <v>3.5</v>
      </c>
      <c r="BL10" s="82" t="str">
        <f t="shared" si="10"/>
        <v/>
      </c>
      <c r="BM10" s="82" t="str">
        <f t="shared" si="11"/>
        <v>X</v>
      </c>
      <c r="BN10" s="82" t="str">
        <f t="shared" si="12"/>
        <v/>
      </c>
      <c r="BO10" s="82"/>
      <c r="BP10" s="82" t="str">
        <f t="shared" si="13"/>
        <v>X</v>
      </c>
      <c r="BQ10" s="82" t="str">
        <f t="shared" si="14"/>
        <v>X</v>
      </c>
      <c r="BR10" s="82" t="str">
        <f t="shared" si="15"/>
        <v/>
      </c>
      <c r="BS10" s="82" t="str">
        <f t="shared" si="16"/>
        <v>X</v>
      </c>
      <c r="BT10" s="82" t="str">
        <f t="shared" si="17"/>
        <v/>
      </c>
      <c r="BU10" s="82" t="str">
        <f t="shared" si="18"/>
        <v>X</v>
      </c>
      <c r="BV10" s="82" t="str">
        <f t="shared" si="19"/>
        <v>X</v>
      </c>
      <c r="BW10" s="82"/>
      <c r="BX10" s="82"/>
      <c r="BY10" s="82"/>
      <c r="BZ10" s="82"/>
      <c r="CA10" s="82" t="str">
        <f t="shared" si="20"/>
        <v/>
      </c>
      <c r="CB10" s="82"/>
      <c r="CC10" s="82"/>
      <c r="CD10" s="82" t="str">
        <f t="shared" si="21"/>
        <v/>
      </c>
      <c r="CE10" s="82" t="str">
        <f t="shared" si="22"/>
        <v/>
      </c>
      <c r="CF10" s="82"/>
      <c r="CG10" s="82"/>
      <c r="CH10" s="42"/>
    </row>
    <row r="11" spans="2:86" x14ac:dyDescent="0.35">
      <c r="B11" s="27"/>
      <c r="C11" s="84">
        <v>88</v>
      </c>
      <c r="D11" s="126">
        <v>7009</v>
      </c>
      <c r="E11" s="126" t="s">
        <v>92</v>
      </c>
      <c r="F11" s="165" t="s">
        <v>207</v>
      </c>
      <c r="G11" s="126">
        <v>8.23</v>
      </c>
      <c r="H11" s="126">
        <v>501</v>
      </c>
      <c r="I11" s="126">
        <v>1869</v>
      </c>
      <c r="J11" s="126">
        <v>3</v>
      </c>
      <c r="K11" s="126">
        <f>J11</f>
        <v>3</v>
      </c>
      <c r="L11" s="134">
        <v>38.872694330199998</v>
      </c>
      <c r="M11" s="134">
        <v>-121.30496075800001</v>
      </c>
      <c r="N11" s="126" t="s">
        <v>128</v>
      </c>
      <c r="O11" s="126" t="s">
        <v>107</v>
      </c>
      <c r="P11" s="126" t="s">
        <v>94</v>
      </c>
      <c r="Q11" s="126" t="s">
        <v>94</v>
      </c>
      <c r="R11" s="126" t="s">
        <v>95</v>
      </c>
      <c r="S11" s="126" t="s">
        <v>96</v>
      </c>
      <c r="T11" s="126" t="s">
        <v>97</v>
      </c>
      <c r="U11" s="126" t="s">
        <v>98</v>
      </c>
      <c r="V11" s="126" t="s">
        <v>122</v>
      </c>
      <c r="W11" s="126" t="s">
        <v>94</v>
      </c>
      <c r="X11" s="126" t="s">
        <v>98</v>
      </c>
      <c r="Y11" s="126" t="s">
        <v>100</v>
      </c>
      <c r="Z11" s="126" t="s">
        <v>96</v>
      </c>
      <c r="AA11" s="126" t="s">
        <v>99</v>
      </c>
      <c r="AB11" s="86" t="str">
        <f>INDEX( '[1]Full Existing Stops'!$AS:$AS, MATCH(D11,'[1]Full Existing Stops'!$D:$D, 0))</f>
        <v>Y</v>
      </c>
      <c r="AC11" s="126" t="str">
        <f>INDEX( '[1]Full Existing Stops'!$AW:$AW, MATCH(D11,'[1]Full Existing Stops'!$D:$D, 0))</f>
        <v>8 x cont</v>
      </c>
      <c r="AD11" s="86">
        <v>8</v>
      </c>
      <c r="AE11" s="126" t="str">
        <f>INDEX( '[1]Full Existing Stops'!$AZ:$AZ, MATCH(D11,'[1]Full Existing Stops'!$D:$D, 0))</f>
        <v>Y</v>
      </c>
      <c r="AF11" s="126" t="s">
        <v>96</v>
      </c>
      <c r="AG11" s="126" t="s">
        <v>100</v>
      </c>
      <c r="AH11" s="86" t="str">
        <f>INDEX( '[1]Full Existing Stops'!$BH:$BH, MATCH(D11,'[1]Full Existing Stops'!$D:$D, 0))</f>
        <v xml:space="preserve">N </v>
      </c>
      <c r="AI11" s="86">
        <f>INDEX( '[1]Full Existing Stops'!$BJ:$BJ, MATCH(D11,'[1]Full Existing Stops'!$D:$D, 0))</f>
        <v>2</v>
      </c>
      <c r="AJ11" s="86" t="str">
        <f>INDEX( '[1]Full Existing Stops'!$BF:$BF, MATCH(D11,'[1]Full Existing Stops'!$D:$D, 0))</f>
        <v>Community Center, In-N-Out</v>
      </c>
      <c r="AK11" s="86">
        <v>0</v>
      </c>
      <c r="AL11" s="86" t="s">
        <v>114</v>
      </c>
      <c r="AM11" s="86" t="s">
        <v>104</v>
      </c>
      <c r="AN11" s="86" t="str">
        <f>INDEX( '[1]Full Existing Stops'!$AG:$AG, MATCH(D11,'[1]Full Existing Stops'!$D:$D, 0))</f>
        <v>Y</v>
      </c>
      <c r="AO11" s="86" t="str">
        <f>INDEX( '[1]Full Existing Stops'!$AH:$AH, MATCH(D11,'[1]Full Existing Stops'!$D:$D, 0))</f>
        <v>Partial Trees</v>
      </c>
      <c r="AP11" s="86"/>
      <c r="AQ11" s="86" t="str">
        <f t="shared" si="0"/>
        <v/>
      </c>
      <c r="AR11" s="86" t="str">
        <f t="shared" si="0"/>
        <v/>
      </c>
      <c r="AS11" s="86" t="str">
        <f t="shared" si="0"/>
        <v/>
      </c>
      <c r="AT11" s="86" t="str">
        <f t="shared" si="0"/>
        <v/>
      </c>
      <c r="AU11" s="86" t="str">
        <f t="shared" si="0"/>
        <v/>
      </c>
      <c r="AV11" s="86" t="str">
        <f t="shared" si="0"/>
        <v/>
      </c>
      <c r="AW11" s="86" t="str">
        <f t="shared" si="0"/>
        <v>X</v>
      </c>
      <c r="AX11" s="86" t="str">
        <f t="shared" si="0"/>
        <v/>
      </c>
      <c r="AY11" s="86"/>
      <c r="AZ11" s="86" t="s">
        <v>114</v>
      </c>
      <c r="BA11" s="86" t="s">
        <v>159</v>
      </c>
      <c r="BB11" s="82">
        <f t="shared" si="1"/>
        <v>8.23</v>
      </c>
      <c r="BC11" s="205">
        <f t="shared" si="2"/>
        <v>8.23</v>
      </c>
      <c r="BD11" s="86"/>
      <c r="BE11" s="86" t="str">
        <f t="shared" si="3"/>
        <v/>
      </c>
      <c r="BF11" s="86" t="str">
        <f t="shared" si="4"/>
        <v/>
      </c>
      <c r="BG11" s="86" t="str">
        <f t="shared" si="5"/>
        <v/>
      </c>
      <c r="BH11" s="86" t="str">
        <f t="shared" si="6"/>
        <v/>
      </c>
      <c r="BI11" s="86" t="str">
        <f t="shared" si="7"/>
        <v/>
      </c>
      <c r="BJ11" s="86" t="str">
        <f t="shared" si="8"/>
        <v/>
      </c>
      <c r="BK11" s="86" t="str">
        <f t="shared" si="9"/>
        <v/>
      </c>
      <c r="BL11" s="86" t="str">
        <f t="shared" si="10"/>
        <v/>
      </c>
      <c r="BM11" s="86" t="str">
        <f t="shared" si="11"/>
        <v>X</v>
      </c>
      <c r="BN11" s="86" t="str">
        <f t="shared" si="12"/>
        <v/>
      </c>
      <c r="BO11" s="86"/>
      <c r="BP11" s="86" t="str">
        <f t="shared" si="13"/>
        <v/>
      </c>
      <c r="BQ11" s="86" t="str">
        <f t="shared" si="14"/>
        <v>X</v>
      </c>
      <c r="BR11" s="86" t="str">
        <f t="shared" si="15"/>
        <v/>
      </c>
      <c r="BS11" s="86" t="str">
        <f t="shared" si="16"/>
        <v>X</v>
      </c>
      <c r="BT11" s="86" t="str">
        <f t="shared" si="17"/>
        <v/>
      </c>
      <c r="BU11" s="86" t="str">
        <f t="shared" si="18"/>
        <v>X</v>
      </c>
      <c r="BV11" s="86" t="str">
        <f t="shared" si="19"/>
        <v>X</v>
      </c>
      <c r="BW11" s="86"/>
      <c r="BX11" s="86"/>
      <c r="BY11" s="86"/>
      <c r="BZ11" s="86"/>
      <c r="CA11" s="86" t="str">
        <f t="shared" si="20"/>
        <v/>
      </c>
      <c r="CB11" s="86"/>
      <c r="CC11" s="86"/>
      <c r="CD11" s="86" t="str">
        <f t="shared" si="21"/>
        <v/>
      </c>
      <c r="CE11" s="86" t="str">
        <f t="shared" si="22"/>
        <v>X</v>
      </c>
      <c r="CF11" s="86"/>
      <c r="CG11" s="86"/>
      <c r="CH11" s="43"/>
    </row>
    <row r="12" spans="2:86" x14ac:dyDescent="0.35">
      <c r="B12" s="25"/>
      <c r="C12" s="80">
        <v>96</v>
      </c>
      <c r="D12" s="124">
        <v>7017</v>
      </c>
      <c r="E12" s="124" t="s">
        <v>92</v>
      </c>
      <c r="F12" s="166" t="s">
        <v>208</v>
      </c>
      <c r="G12" s="128">
        <v>7.38</v>
      </c>
      <c r="H12" s="128">
        <v>1192</v>
      </c>
      <c r="I12" s="128">
        <v>11862</v>
      </c>
      <c r="J12" s="128">
        <v>1</v>
      </c>
      <c r="K12" s="128">
        <v>3</v>
      </c>
      <c r="L12" s="133">
        <v>38.887906579099997</v>
      </c>
      <c r="M12" s="133">
        <v>-121.307433008</v>
      </c>
      <c r="N12" s="128" t="s">
        <v>128</v>
      </c>
      <c r="O12" s="128" t="s">
        <v>94</v>
      </c>
      <c r="P12" s="128" t="s">
        <v>94</v>
      </c>
      <c r="Q12" s="128" t="s">
        <v>94</v>
      </c>
      <c r="R12" s="128" t="s">
        <v>95</v>
      </c>
      <c r="S12" s="128" t="s">
        <v>96</v>
      </c>
      <c r="T12" s="128" t="s">
        <v>98</v>
      </c>
      <c r="U12" s="128" t="s">
        <v>122</v>
      </c>
      <c r="V12" s="128" t="s">
        <v>122</v>
      </c>
      <c r="W12" s="128" t="s">
        <v>94</v>
      </c>
      <c r="X12" s="128" t="s">
        <v>98</v>
      </c>
      <c r="Y12" s="128" t="s">
        <v>100</v>
      </c>
      <c r="Z12" s="128" t="s">
        <v>96</v>
      </c>
      <c r="AA12" s="128" t="s">
        <v>99</v>
      </c>
      <c r="AB12" s="82" t="str">
        <f>INDEX( '[1]Full Existing Stops'!$AS:$AS, MATCH(D12,'[1]Full Existing Stops'!$D:$D, 0))</f>
        <v>Y</v>
      </c>
      <c r="AC12" s="128" t="str">
        <f>INDEX( '[1]Full Existing Stops'!$AW:$AW, MATCH(D12,'[1]Full Existing Stops'!$D:$D, 0))</f>
        <v>4 x cont</v>
      </c>
      <c r="AD12" s="82">
        <v>5</v>
      </c>
      <c r="AE12" s="128" t="str">
        <f>INDEX( '[1]Full Existing Stops'!$AZ:$AZ, MATCH(D12,'[1]Full Existing Stops'!$D:$D, 0))</f>
        <v>Y</v>
      </c>
      <c r="AF12" s="128" t="s">
        <v>100</v>
      </c>
      <c r="AG12" s="128" t="s">
        <v>100</v>
      </c>
      <c r="AH12" s="82" t="str">
        <f>INDEX( '[1]Full Existing Stops'!$BH:$BH, MATCH(D12,'[1]Full Existing Stops'!$D:$D, 0))</f>
        <v>N</v>
      </c>
      <c r="AI12" s="82" t="str">
        <f>INDEX( '[1]Full Existing Stops'!$BJ:$BJ, MATCH(D12,'[1]Full Existing Stops'!$D:$D, 0))</f>
        <v>X</v>
      </c>
      <c r="AJ12" s="82" t="str">
        <f>INDEX( '[1]Full Existing Stops'!$BF:$BF, MATCH(D12,'[1]Full Existing Stops'!$D:$D, 0))</f>
        <v>Residential</v>
      </c>
      <c r="AK12" s="82">
        <v>0</v>
      </c>
      <c r="AL12" s="82" t="s">
        <v>114</v>
      </c>
      <c r="AM12" s="82" t="s">
        <v>104</v>
      </c>
      <c r="AN12" s="82" t="str">
        <f>INDEX( '[1]Full Existing Stops'!$AG:$AG, MATCH(D12,'[1]Full Existing Stops'!$D:$D, 0))</f>
        <v>Y</v>
      </c>
      <c r="AO12" s="82" t="str">
        <f>INDEX( '[1]Full Existing Stops'!$AH:$AH, MATCH(D12,'[1]Full Existing Stops'!$D:$D, 0))</f>
        <v>Tree</v>
      </c>
      <c r="AP12" s="128"/>
      <c r="AQ12" s="82" t="str">
        <f t="shared" si="0"/>
        <v/>
      </c>
      <c r="AR12" s="82" t="str">
        <f t="shared" si="0"/>
        <v/>
      </c>
      <c r="AS12" s="82" t="str">
        <f t="shared" si="0"/>
        <v/>
      </c>
      <c r="AT12" s="82" t="str">
        <f t="shared" si="0"/>
        <v/>
      </c>
      <c r="AU12" s="82" t="str">
        <f t="shared" si="0"/>
        <v/>
      </c>
      <c r="AV12" s="82" t="str">
        <f t="shared" si="0"/>
        <v/>
      </c>
      <c r="AW12" s="82" t="str">
        <f t="shared" si="0"/>
        <v>X</v>
      </c>
      <c r="AX12" s="82" t="str">
        <f t="shared" si="0"/>
        <v/>
      </c>
      <c r="AY12" s="82"/>
      <c r="AZ12" s="82" t="s">
        <v>114</v>
      </c>
      <c r="BA12" s="82"/>
      <c r="BB12" s="82">
        <f t="shared" si="1"/>
        <v>7.38</v>
      </c>
      <c r="BC12" s="204">
        <f t="shared" si="2"/>
        <v>7.38</v>
      </c>
      <c r="BD12" s="82"/>
      <c r="BE12" s="82" t="str">
        <f t="shared" si="3"/>
        <v/>
      </c>
      <c r="BF12" s="82" t="str">
        <f t="shared" si="4"/>
        <v>X</v>
      </c>
      <c r="BG12" s="82" t="str">
        <f t="shared" si="5"/>
        <v/>
      </c>
      <c r="BH12" s="82" t="str">
        <f t="shared" si="6"/>
        <v/>
      </c>
      <c r="BI12" s="82" t="str">
        <f t="shared" si="7"/>
        <v/>
      </c>
      <c r="BJ12" s="82" t="str">
        <f t="shared" si="8"/>
        <v>X</v>
      </c>
      <c r="BK12" s="82">
        <f t="shared" si="9"/>
        <v>3</v>
      </c>
      <c r="BL12" s="82" t="str">
        <f t="shared" si="10"/>
        <v/>
      </c>
      <c r="BM12" s="82" t="str">
        <f t="shared" si="11"/>
        <v>X</v>
      </c>
      <c r="BN12" s="82" t="str">
        <f t="shared" si="12"/>
        <v/>
      </c>
      <c r="BO12" s="82"/>
      <c r="BP12" s="82" t="str">
        <f t="shared" si="13"/>
        <v>X</v>
      </c>
      <c r="BQ12" s="82" t="str">
        <f t="shared" si="14"/>
        <v>X</v>
      </c>
      <c r="BR12" s="82" t="str">
        <f t="shared" si="15"/>
        <v/>
      </c>
      <c r="BS12" s="82" t="str">
        <f t="shared" si="16"/>
        <v>X</v>
      </c>
      <c r="BT12" s="82" t="str">
        <f t="shared" si="17"/>
        <v/>
      </c>
      <c r="BU12" s="82" t="str">
        <f t="shared" si="18"/>
        <v>X</v>
      </c>
      <c r="BV12" s="82" t="str">
        <f t="shared" si="19"/>
        <v>X</v>
      </c>
      <c r="BW12" s="82"/>
      <c r="BX12" s="82"/>
      <c r="BY12" s="82"/>
      <c r="BZ12" s="82"/>
      <c r="CA12" s="82" t="str">
        <f t="shared" si="20"/>
        <v/>
      </c>
      <c r="CB12" s="82"/>
      <c r="CC12" s="82"/>
      <c r="CD12" s="82" t="str">
        <f t="shared" si="21"/>
        <v/>
      </c>
      <c r="CE12" s="82" t="str">
        <f t="shared" si="22"/>
        <v>X</v>
      </c>
      <c r="CF12" s="82"/>
      <c r="CG12" s="82"/>
      <c r="CH12" s="42"/>
    </row>
    <row r="13" spans="2:86" x14ac:dyDescent="0.35">
      <c r="B13" s="27"/>
      <c r="C13" s="84">
        <v>42</v>
      </c>
      <c r="D13" s="126">
        <v>2046</v>
      </c>
      <c r="E13" s="126" t="s">
        <v>92</v>
      </c>
      <c r="F13" s="165" t="s">
        <v>209</v>
      </c>
      <c r="G13" s="126">
        <v>5.67</v>
      </c>
      <c r="H13" s="126">
        <v>443</v>
      </c>
      <c r="I13" s="126">
        <v>835</v>
      </c>
      <c r="J13" s="126">
        <v>3</v>
      </c>
      <c r="K13" s="126">
        <f t="shared" ref="K13:K19" si="23">J13</f>
        <v>3</v>
      </c>
      <c r="L13" s="134">
        <v>38.799726751400001</v>
      </c>
      <c r="M13" s="134">
        <v>-121.203768673</v>
      </c>
      <c r="N13" s="126" t="s">
        <v>158</v>
      </c>
      <c r="O13" s="126" t="s">
        <v>129</v>
      </c>
      <c r="P13" s="126" t="s">
        <v>94</v>
      </c>
      <c r="Q13" s="126" t="s">
        <v>94</v>
      </c>
      <c r="R13" s="126" t="s">
        <v>95</v>
      </c>
      <c r="S13" s="126" t="s">
        <v>94</v>
      </c>
      <c r="T13" s="126" t="s">
        <v>95</v>
      </c>
      <c r="U13" s="126">
        <v>2</v>
      </c>
      <c r="V13" s="126" t="s">
        <v>98</v>
      </c>
      <c r="W13" s="126" t="s">
        <v>96</v>
      </c>
      <c r="X13" s="126" t="s">
        <v>129</v>
      </c>
      <c r="Y13" s="126" t="s">
        <v>94</v>
      </c>
      <c r="Z13" s="126" t="s">
        <v>96</v>
      </c>
      <c r="AA13" s="126" t="s">
        <v>148</v>
      </c>
      <c r="AB13" s="86" t="str">
        <f>INDEX( '[1]Full Existing Stops'!$AS:$AS, MATCH(D13,'[1]Full Existing Stops'!$D:$D, 0))</f>
        <v>Y</v>
      </c>
      <c r="AC13" s="126" t="str">
        <f>INDEX( '[1]Full Existing Stops'!$AW:$AW, MATCH(D13,'[1]Full Existing Stops'!$D:$D, 0))</f>
        <v>8 x 70</v>
      </c>
      <c r="AD13" s="86">
        <v>8</v>
      </c>
      <c r="AE13" s="126" t="str">
        <f>INDEX( '[1]Full Existing Stops'!$AZ:$AZ, MATCH(D13,'[1]Full Existing Stops'!$D:$D, 0))</f>
        <v>Y</v>
      </c>
      <c r="AF13" s="126" t="s">
        <v>96</v>
      </c>
      <c r="AG13" s="126" t="s">
        <v>94</v>
      </c>
      <c r="AH13" s="86" t="str">
        <f>INDEX( '[1]Full Existing Stops'!$BH:$BH, MATCH(D13,'[1]Full Existing Stops'!$D:$D, 0))</f>
        <v>Y</v>
      </c>
      <c r="AI13" s="86" t="str">
        <f>INDEX( '[1]Full Existing Stops'!$BJ:$BJ, MATCH(D13,'[1]Full Existing Stops'!$D:$D, 0))</f>
        <v>2 - on Schriber</v>
      </c>
      <c r="AJ13" s="86" t="str">
        <f>INDEX( '[1]Full Existing Stops'!$BF:$BF, MATCH(D13,'[1]Full Existing Stops'!$D:$D, 0))</f>
        <v>Walmart</v>
      </c>
      <c r="AK13" s="86">
        <v>0</v>
      </c>
      <c r="AL13" s="86" t="s">
        <v>101</v>
      </c>
      <c r="AM13" s="86" t="s">
        <v>104</v>
      </c>
      <c r="AN13" s="86" t="str">
        <f>INDEX( '[1]Full Existing Stops'!$AG:$AG, MATCH(D13,'[1]Full Existing Stops'!$D:$D, 0))</f>
        <v>Y</v>
      </c>
      <c r="AO13" s="86" t="str">
        <f>INDEX( '[1]Full Existing Stops'!$AH:$AH, MATCH(D13,'[1]Full Existing Stops'!$D:$D, 0))</f>
        <v>Shelter</v>
      </c>
      <c r="AP13" s="86"/>
      <c r="AQ13" s="86" t="str">
        <f t="shared" si="0"/>
        <v/>
      </c>
      <c r="AR13" s="86" t="str">
        <f t="shared" si="0"/>
        <v>X</v>
      </c>
      <c r="AS13" s="86" t="str">
        <f t="shared" si="0"/>
        <v/>
      </c>
      <c r="AT13" s="86" t="str">
        <f t="shared" si="0"/>
        <v/>
      </c>
      <c r="AU13" s="86" t="str">
        <f t="shared" si="0"/>
        <v/>
      </c>
      <c r="AV13" s="86" t="str">
        <f t="shared" si="0"/>
        <v/>
      </c>
      <c r="AW13" s="86" t="str">
        <f t="shared" si="0"/>
        <v/>
      </c>
      <c r="AX13" s="86" t="str">
        <f t="shared" si="0"/>
        <v/>
      </c>
      <c r="AY13" s="86"/>
      <c r="AZ13" s="86" t="s">
        <v>101</v>
      </c>
      <c r="BA13" s="86" t="s">
        <v>159</v>
      </c>
      <c r="BB13" s="82">
        <f t="shared" si="1"/>
        <v>5.67</v>
      </c>
      <c r="BC13" s="205">
        <f t="shared" si="2"/>
        <v>5.67</v>
      </c>
      <c r="BD13" s="86"/>
      <c r="BE13" s="86" t="str">
        <f t="shared" si="3"/>
        <v>X</v>
      </c>
      <c r="BF13" s="86" t="str">
        <f t="shared" si="4"/>
        <v/>
      </c>
      <c r="BG13" s="86" t="str">
        <f t="shared" si="5"/>
        <v/>
      </c>
      <c r="BH13" s="86" t="str">
        <f t="shared" si="6"/>
        <v/>
      </c>
      <c r="BI13" s="86" t="str">
        <f t="shared" si="7"/>
        <v/>
      </c>
      <c r="BJ13" s="86" t="str">
        <f t="shared" si="8"/>
        <v/>
      </c>
      <c r="BK13" s="86" t="str">
        <f t="shared" si="9"/>
        <v/>
      </c>
      <c r="BL13" s="86" t="str">
        <f t="shared" si="10"/>
        <v/>
      </c>
      <c r="BM13" s="86" t="str">
        <f t="shared" si="11"/>
        <v/>
      </c>
      <c r="BN13" s="86" t="str">
        <f t="shared" si="12"/>
        <v/>
      </c>
      <c r="BO13" s="86"/>
      <c r="BP13" s="86" t="str">
        <f t="shared" si="13"/>
        <v/>
      </c>
      <c r="BQ13" s="86" t="str">
        <f t="shared" si="14"/>
        <v/>
      </c>
      <c r="BR13" s="86" t="str">
        <f t="shared" si="15"/>
        <v/>
      </c>
      <c r="BS13" s="86" t="str">
        <f t="shared" si="16"/>
        <v>X</v>
      </c>
      <c r="BT13" s="86" t="str">
        <f t="shared" si="17"/>
        <v/>
      </c>
      <c r="BU13" s="86" t="str">
        <f t="shared" si="18"/>
        <v>X</v>
      </c>
      <c r="BV13" s="86" t="str">
        <f t="shared" si="19"/>
        <v>X</v>
      </c>
      <c r="BW13" s="86"/>
      <c r="BX13" s="86"/>
      <c r="BY13" s="86"/>
      <c r="BZ13" s="86"/>
      <c r="CA13" s="86" t="str">
        <f t="shared" si="20"/>
        <v/>
      </c>
      <c r="CB13" s="86"/>
      <c r="CC13" s="86"/>
      <c r="CD13" s="86" t="str">
        <f t="shared" si="21"/>
        <v>X</v>
      </c>
      <c r="CE13" s="86" t="str">
        <f t="shared" si="22"/>
        <v/>
      </c>
      <c r="CF13" s="86"/>
      <c r="CG13" s="86"/>
      <c r="CH13" s="43"/>
    </row>
    <row r="14" spans="2:86" x14ac:dyDescent="0.35">
      <c r="B14" s="25"/>
      <c r="C14" s="80">
        <v>77</v>
      </c>
      <c r="D14" s="128">
        <v>6003</v>
      </c>
      <c r="E14" s="128" t="s">
        <v>92</v>
      </c>
      <c r="F14" s="164" t="s">
        <v>210</v>
      </c>
      <c r="G14" s="128">
        <v>4.68</v>
      </c>
      <c r="H14" s="128">
        <v>1097</v>
      </c>
      <c r="I14" s="128">
        <v>1322</v>
      </c>
      <c r="J14" s="128">
        <v>3</v>
      </c>
      <c r="K14" s="128">
        <f t="shared" si="23"/>
        <v>3</v>
      </c>
      <c r="L14" s="133">
        <v>38.822175593700003</v>
      </c>
      <c r="M14" s="133">
        <v>-121.193596742</v>
      </c>
      <c r="N14" s="128" t="s">
        <v>125</v>
      </c>
      <c r="O14" s="128" t="s">
        <v>107</v>
      </c>
      <c r="P14" s="128" t="s">
        <v>94</v>
      </c>
      <c r="Q14" s="128" t="s">
        <v>96</v>
      </c>
      <c r="R14" s="128" t="s">
        <v>98</v>
      </c>
      <c r="S14" s="128" t="s">
        <v>96</v>
      </c>
      <c r="T14" s="128" t="s">
        <v>98</v>
      </c>
      <c r="U14" s="128">
        <v>10</v>
      </c>
      <c r="V14" s="128" t="s">
        <v>107</v>
      </c>
      <c r="W14" s="128" t="s">
        <v>96</v>
      </c>
      <c r="X14" s="128" t="s">
        <v>113</v>
      </c>
      <c r="Y14" s="128" t="s">
        <v>96</v>
      </c>
      <c r="Z14" s="128" t="s">
        <v>94</v>
      </c>
      <c r="AA14" s="128" t="s">
        <v>98</v>
      </c>
      <c r="AB14" s="82" t="str">
        <f>INDEX( '[1]Full Existing Stops'!$AS:$AS, MATCH(D14,'[1]Full Existing Stops'!$D:$D, 0))</f>
        <v>Y</v>
      </c>
      <c r="AC14" s="128" t="str">
        <f>INDEX( '[1]Full Existing Stops'!$AW:$AW, MATCH(D14,'[1]Full Existing Stops'!$D:$D, 0))</f>
        <v xml:space="preserve"> - </v>
      </c>
      <c r="AD14" s="82">
        <v>8</v>
      </c>
      <c r="AE14" s="128" t="str">
        <f>INDEX( '[1]Full Existing Stops'!$AZ:$AZ, MATCH(D14,'[1]Full Existing Stops'!$D:$D, 0))</f>
        <v>Y</v>
      </c>
      <c r="AF14" s="128" t="s">
        <v>96</v>
      </c>
      <c r="AG14" s="128" t="s">
        <v>96</v>
      </c>
      <c r="AH14" s="82" t="str">
        <f>INDEX( '[1]Full Existing Stops'!$BH:$BH, MATCH(D14,'[1]Full Existing Stops'!$D:$D, 0))</f>
        <v>Y</v>
      </c>
      <c r="AI14" s="82" t="str">
        <f>INDEX( '[1]Full Existing Stops'!$BJ:$BJ, MATCH(D14,'[1]Full Existing Stops'!$D:$D, 0))</f>
        <v xml:space="preserve">2- On Taylor Road
</v>
      </c>
      <c r="AJ14" s="82" t="str">
        <f>INDEX( '[1]Full Existing Stops'!$BF:$BF, MATCH(D14,'[1]Full Existing Stops'!$D:$D, 0))</f>
        <v>Park &amp; Ride</v>
      </c>
      <c r="AK14" s="82">
        <v>0</v>
      </c>
      <c r="AL14" s="82" t="s">
        <v>211</v>
      </c>
      <c r="AM14" s="82" t="s">
        <v>212</v>
      </c>
      <c r="AN14" s="82" t="str">
        <f>INDEX( '[1]Full Existing Stops'!$AG:$AG, MATCH(D14,'[1]Full Existing Stops'!$D:$D, 0))</f>
        <v>Y</v>
      </c>
      <c r="AO14" s="82" t="str">
        <f>INDEX( '[1]Full Existing Stops'!$AH:$AH, MATCH(D14,'[1]Full Existing Stops'!$D:$D, 0))</f>
        <v>Shelter</v>
      </c>
      <c r="AP14" s="128"/>
      <c r="AQ14" s="82" t="str">
        <f t="shared" si="0"/>
        <v/>
      </c>
      <c r="AR14" s="82" t="str">
        <f t="shared" si="0"/>
        <v/>
      </c>
      <c r="AS14" s="82" t="str">
        <f t="shared" si="0"/>
        <v/>
      </c>
      <c r="AT14" s="82" t="str">
        <f t="shared" si="0"/>
        <v/>
      </c>
      <c r="AU14" s="82" t="str">
        <f t="shared" si="0"/>
        <v/>
      </c>
      <c r="AV14" s="82" t="str">
        <f t="shared" si="0"/>
        <v>X</v>
      </c>
      <c r="AW14" s="82" t="str">
        <f t="shared" si="0"/>
        <v/>
      </c>
      <c r="AX14" s="82" t="str">
        <f t="shared" si="0"/>
        <v/>
      </c>
      <c r="AY14" s="82"/>
      <c r="AZ14" s="82" t="s">
        <v>211</v>
      </c>
      <c r="BA14" s="82" t="s">
        <v>126</v>
      </c>
      <c r="BB14" s="82">
        <f t="shared" si="1"/>
        <v>4.68</v>
      </c>
      <c r="BC14" s="204">
        <f t="shared" si="2"/>
        <v>4.68</v>
      </c>
      <c r="BD14" s="82"/>
      <c r="BE14" s="82" t="str">
        <f t="shared" si="3"/>
        <v/>
      </c>
      <c r="BF14" s="82" t="str">
        <f t="shared" si="4"/>
        <v/>
      </c>
      <c r="BG14" s="82" t="str">
        <f t="shared" si="5"/>
        <v/>
      </c>
      <c r="BH14" s="82" t="str">
        <f t="shared" si="6"/>
        <v/>
      </c>
      <c r="BI14" s="82" t="str">
        <f t="shared" si="7"/>
        <v/>
      </c>
      <c r="BJ14" s="82" t="str">
        <f t="shared" si="8"/>
        <v/>
      </c>
      <c r="BK14" s="82" t="str">
        <f t="shared" si="9"/>
        <v/>
      </c>
      <c r="BL14" s="82" t="str">
        <f t="shared" si="10"/>
        <v/>
      </c>
      <c r="BM14" s="82" t="str">
        <f t="shared" si="11"/>
        <v/>
      </c>
      <c r="BN14" s="82" t="str">
        <f t="shared" si="12"/>
        <v/>
      </c>
      <c r="BO14" s="82"/>
      <c r="BP14" s="82" t="str">
        <f t="shared" si="13"/>
        <v/>
      </c>
      <c r="BQ14" s="82" t="str">
        <f t="shared" si="14"/>
        <v/>
      </c>
      <c r="BR14" s="82" t="str">
        <f t="shared" si="15"/>
        <v/>
      </c>
      <c r="BS14" s="82" t="str">
        <f t="shared" si="16"/>
        <v/>
      </c>
      <c r="BT14" s="82" t="str">
        <f t="shared" si="17"/>
        <v>X</v>
      </c>
      <c r="BU14" s="82" t="str">
        <f t="shared" si="18"/>
        <v/>
      </c>
      <c r="BV14" s="82" t="str">
        <f t="shared" si="19"/>
        <v/>
      </c>
      <c r="BW14" s="82"/>
      <c r="BX14" s="82"/>
      <c r="BY14" s="82"/>
      <c r="BZ14" s="82"/>
      <c r="CA14" s="82" t="str">
        <f t="shared" si="20"/>
        <v/>
      </c>
      <c r="CB14" s="82"/>
      <c r="CC14" s="82"/>
      <c r="CD14" s="82" t="str">
        <f t="shared" si="21"/>
        <v>X</v>
      </c>
      <c r="CE14" s="82" t="str">
        <f t="shared" si="22"/>
        <v/>
      </c>
      <c r="CF14" s="82"/>
      <c r="CG14" s="82"/>
      <c r="CH14" s="42"/>
    </row>
    <row r="15" spans="2:86" x14ac:dyDescent="0.35">
      <c r="B15" s="27"/>
      <c r="C15" s="84">
        <v>52</v>
      </c>
      <c r="D15" s="126">
        <v>3022</v>
      </c>
      <c r="E15" s="126" t="s">
        <v>92</v>
      </c>
      <c r="F15" s="165" t="s">
        <v>213</v>
      </c>
      <c r="G15" s="126">
        <v>4.38</v>
      </c>
      <c r="H15" s="126">
        <v>1600</v>
      </c>
      <c r="I15" s="126">
        <v>1068</v>
      </c>
      <c r="J15" s="126">
        <v>3</v>
      </c>
      <c r="K15" s="126">
        <f t="shared" si="23"/>
        <v>3</v>
      </c>
      <c r="L15" s="134">
        <v>38.940350179699998</v>
      </c>
      <c r="M15" s="134">
        <v>-121.09462380399999</v>
      </c>
      <c r="N15" s="126" t="s">
        <v>206</v>
      </c>
      <c r="O15" s="126" t="s">
        <v>94</v>
      </c>
      <c r="P15" s="126" t="s">
        <v>94</v>
      </c>
      <c r="Q15" s="126" t="s">
        <v>94</v>
      </c>
      <c r="R15" s="126" t="s">
        <v>95</v>
      </c>
      <c r="S15" s="126" t="s">
        <v>96</v>
      </c>
      <c r="T15" s="126" t="s">
        <v>98</v>
      </c>
      <c r="U15" s="126">
        <v>3</v>
      </c>
      <c r="V15" s="126" t="s">
        <v>107</v>
      </c>
      <c r="W15" s="126" t="s">
        <v>96</v>
      </c>
      <c r="X15" s="126" t="s">
        <v>108</v>
      </c>
      <c r="Y15" s="126" t="s">
        <v>96</v>
      </c>
      <c r="Z15" s="126" t="s">
        <v>96</v>
      </c>
      <c r="AA15" s="126" t="s">
        <v>99</v>
      </c>
      <c r="AB15" s="86" t="str">
        <f>INDEX( '[1]Full Existing Stops'!$AS:$AS, MATCH(D15,'[1]Full Existing Stops'!$D:$D, 0))</f>
        <v>Y</v>
      </c>
      <c r="AC15" s="126" t="str">
        <f>INDEX( '[1]Full Existing Stops'!$AW:$AW, MATCH(D15,'[1]Full Existing Stops'!$D:$D, 0))</f>
        <v>5 x 500</v>
      </c>
      <c r="AD15" s="86">
        <v>5</v>
      </c>
      <c r="AE15" s="126" t="str">
        <f>INDEX( '[1]Full Existing Stops'!$AZ:$AZ, MATCH(D15,'[1]Full Existing Stops'!$D:$D, 0))</f>
        <v>Y</v>
      </c>
      <c r="AF15" s="126" t="s">
        <v>96</v>
      </c>
      <c r="AG15" s="126" t="s">
        <v>94</v>
      </c>
      <c r="AH15" s="86" t="str">
        <f>INDEX( '[1]Full Existing Stops'!$BH:$BH, MATCH(D15,'[1]Full Existing Stops'!$D:$D, 0))</f>
        <v>Y</v>
      </c>
      <c r="AI15" s="86" t="str">
        <f>INDEX( '[1]Full Existing Stops'!$BJ:$BJ, MATCH(D15,'[1]Full Existing Stops'!$D:$D, 0))</f>
        <v>X</v>
      </c>
      <c r="AJ15" s="86" t="str">
        <f>INDEX( '[1]Full Existing Stops'!$BF:$BF, MATCH(D15,'[1]Full Existing Stops'!$D:$D, 0))</f>
        <v>Plaza Mall</v>
      </c>
      <c r="AK15" s="86" t="s">
        <v>122</v>
      </c>
      <c r="AL15" s="86" t="s">
        <v>199</v>
      </c>
      <c r="AM15" s="86" t="s">
        <v>104</v>
      </c>
      <c r="AN15" s="86" t="str">
        <f>INDEX( '[1]Full Existing Stops'!$AG:$AG, MATCH(D15,'[1]Full Existing Stops'!$D:$D, 0))</f>
        <v>Y</v>
      </c>
      <c r="AO15" s="86" t="str">
        <f>INDEX( '[1]Full Existing Stops'!$AH:$AH, MATCH(D15,'[1]Full Existing Stops'!$D:$D, 0))</f>
        <v>Shelter</v>
      </c>
      <c r="AP15" s="86"/>
      <c r="AQ15" s="86" t="str">
        <f t="shared" si="0"/>
        <v/>
      </c>
      <c r="AR15" s="86" t="str">
        <f t="shared" si="0"/>
        <v/>
      </c>
      <c r="AS15" s="86" t="str">
        <f t="shared" si="0"/>
        <v>X</v>
      </c>
      <c r="AT15" s="86" t="str">
        <f t="shared" si="0"/>
        <v/>
      </c>
      <c r="AU15" s="86" t="str">
        <f t="shared" si="0"/>
        <v/>
      </c>
      <c r="AV15" s="86" t="str">
        <f t="shared" si="0"/>
        <v/>
      </c>
      <c r="AW15" s="86" t="str">
        <f t="shared" si="0"/>
        <v/>
      </c>
      <c r="AX15" s="86" t="str">
        <f t="shared" si="0"/>
        <v/>
      </c>
      <c r="AY15" s="86"/>
      <c r="AZ15" s="86" t="s">
        <v>200</v>
      </c>
      <c r="BA15" s="86" t="s">
        <v>159</v>
      </c>
      <c r="BB15" s="82">
        <f t="shared" si="1"/>
        <v>4.38</v>
      </c>
      <c r="BC15" s="205">
        <f t="shared" si="2"/>
        <v>4.38</v>
      </c>
      <c r="BD15" s="86"/>
      <c r="BE15" s="86" t="str">
        <f t="shared" si="3"/>
        <v/>
      </c>
      <c r="BF15" s="86" t="str">
        <f t="shared" si="4"/>
        <v>X</v>
      </c>
      <c r="BG15" s="86" t="str">
        <f t="shared" si="5"/>
        <v/>
      </c>
      <c r="BH15" s="86" t="str">
        <f t="shared" si="6"/>
        <v/>
      </c>
      <c r="BI15" s="86" t="str">
        <f t="shared" si="7"/>
        <v/>
      </c>
      <c r="BJ15" s="86" t="str">
        <f t="shared" si="8"/>
        <v>X</v>
      </c>
      <c r="BK15" s="86">
        <f t="shared" si="9"/>
        <v>3</v>
      </c>
      <c r="BL15" s="86" t="str">
        <f t="shared" si="10"/>
        <v/>
      </c>
      <c r="BM15" s="86" t="str">
        <f t="shared" si="11"/>
        <v/>
      </c>
      <c r="BN15" s="86" t="str">
        <f t="shared" si="12"/>
        <v/>
      </c>
      <c r="BO15" s="86"/>
      <c r="BP15" s="86" t="str">
        <f t="shared" si="13"/>
        <v/>
      </c>
      <c r="BQ15" s="86" t="str">
        <f t="shared" si="14"/>
        <v/>
      </c>
      <c r="BR15" s="86" t="str">
        <f t="shared" si="15"/>
        <v/>
      </c>
      <c r="BS15" s="86" t="str">
        <f t="shared" si="16"/>
        <v>X</v>
      </c>
      <c r="BT15" s="86" t="str">
        <f t="shared" si="17"/>
        <v/>
      </c>
      <c r="BU15" s="86" t="str">
        <f t="shared" si="18"/>
        <v/>
      </c>
      <c r="BV15" s="86" t="str">
        <f t="shared" si="19"/>
        <v>X</v>
      </c>
      <c r="BW15" s="86"/>
      <c r="BX15" s="86"/>
      <c r="BY15" s="86"/>
      <c r="BZ15" s="86"/>
      <c r="CA15" s="86" t="str">
        <f t="shared" si="20"/>
        <v/>
      </c>
      <c r="CB15" s="86"/>
      <c r="CC15" s="86"/>
      <c r="CD15" s="86" t="str">
        <f t="shared" si="21"/>
        <v/>
      </c>
      <c r="CE15" s="86" t="str">
        <f t="shared" si="22"/>
        <v/>
      </c>
      <c r="CF15" s="86"/>
      <c r="CG15" s="86"/>
      <c r="CH15" s="43"/>
    </row>
    <row r="16" spans="2:86" x14ac:dyDescent="0.35">
      <c r="B16" s="25"/>
      <c r="C16" s="80">
        <v>71</v>
      </c>
      <c r="D16" s="128">
        <v>3032</v>
      </c>
      <c r="E16" s="128" t="s">
        <v>92</v>
      </c>
      <c r="F16" s="164" t="s">
        <v>214</v>
      </c>
      <c r="G16" s="128">
        <v>4.38</v>
      </c>
      <c r="H16" s="128">
        <v>1300</v>
      </c>
      <c r="I16" s="128">
        <v>1334</v>
      </c>
      <c r="J16" s="128">
        <v>3</v>
      </c>
      <c r="K16" s="128">
        <f t="shared" si="23"/>
        <v>3</v>
      </c>
      <c r="L16" s="133">
        <v>38.9398878509</v>
      </c>
      <c r="M16" s="133">
        <v>-121.102620763</v>
      </c>
      <c r="N16" s="128" t="s">
        <v>164</v>
      </c>
      <c r="O16" s="128" t="s">
        <v>107</v>
      </c>
      <c r="P16" s="128" t="s">
        <v>94</v>
      </c>
      <c r="Q16" s="128" t="s">
        <v>94</v>
      </c>
      <c r="R16" s="128" t="s">
        <v>95</v>
      </c>
      <c r="S16" s="128" t="s">
        <v>96</v>
      </c>
      <c r="T16" s="128" t="s">
        <v>107</v>
      </c>
      <c r="U16" s="128">
        <v>3</v>
      </c>
      <c r="V16" s="128" t="s">
        <v>98</v>
      </c>
      <c r="W16" s="128" t="s">
        <v>94</v>
      </c>
      <c r="X16" s="128" t="s">
        <v>98</v>
      </c>
      <c r="Y16" s="128" t="s">
        <v>96</v>
      </c>
      <c r="Z16" s="128" t="s">
        <v>94</v>
      </c>
      <c r="AA16" s="128" t="s">
        <v>148</v>
      </c>
      <c r="AB16" s="82" t="str">
        <f>INDEX( '[1]Full Existing Stops'!$AS:$AS, MATCH(D16,'[1]Full Existing Stops'!$D:$D, 0))</f>
        <v>Y</v>
      </c>
      <c r="AC16" s="128" t="str">
        <f>INDEX( '[1]Full Existing Stops'!$AW:$AW, MATCH(D16,'[1]Full Existing Stops'!$D:$D, 0))</f>
        <v>4.5 x cont</v>
      </c>
      <c r="AD16" s="82">
        <v>4.5</v>
      </c>
      <c r="AE16" s="128" t="str">
        <f>INDEX( '[1]Full Existing Stops'!$AZ:$AZ, MATCH(D16,'[1]Full Existing Stops'!$D:$D, 0))</f>
        <v>Y</v>
      </c>
      <c r="AF16" s="128" t="s">
        <v>94</v>
      </c>
      <c r="AG16" s="128" t="s">
        <v>94</v>
      </c>
      <c r="AH16" s="82" t="str">
        <f>INDEX( '[1]Full Existing Stops'!$BH:$BH, MATCH(D16,'[1]Full Existing Stops'!$D:$D, 0))</f>
        <v>Y</v>
      </c>
      <c r="AI16" s="82" t="str">
        <f>INDEX( '[1]Full Existing Stops'!$BJ:$BJ, MATCH(D16,'[1]Full Existing Stops'!$D:$D, 0))</f>
        <v>X</v>
      </c>
      <c r="AJ16" s="82" t="str">
        <f>INDEX( '[1]Full Existing Stops'!$BF:$BF, MATCH(D16,'[1]Full Existing Stops'!$D:$D, 0))</f>
        <v>County Offices, Residential</v>
      </c>
      <c r="AK16" s="82">
        <v>0</v>
      </c>
      <c r="AL16" s="82" t="s">
        <v>199</v>
      </c>
      <c r="AM16" s="82" t="s">
        <v>104</v>
      </c>
      <c r="AN16" s="82" t="str">
        <f>INDEX( '[1]Full Existing Stops'!$AG:$AG, MATCH(D16,'[1]Full Existing Stops'!$D:$D, 0))</f>
        <v>Y</v>
      </c>
      <c r="AO16" s="82" t="str">
        <f>INDEX( '[1]Full Existing Stops'!$AH:$AH, MATCH(D16,'[1]Full Existing Stops'!$D:$D, 0))</f>
        <v xml:space="preserve"> - </v>
      </c>
      <c r="AP16" s="128"/>
      <c r="AQ16" s="82" t="str">
        <f t="shared" si="0"/>
        <v/>
      </c>
      <c r="AR16" s="82" t="str">
        <f t="shared" si="0"/>
        <v/>
      </c>
      <c r="AS16" s="82" t="str">
        <f t="shared" si="0"/>
        <v>X</v>
      </c>
      <c r="AT16" s="82" t="str">
        <f t="shared" si="0"/>
        <v/>
      </c>
      <c r="AU16" s="82" t="str">
        <f t="shared" si="0"/>
        <v/>
      </c>
      <c r="AV16" s="82" t="str">
        <f t="shared" si="0"/>
        <v/>
      </c>
      <c r="AW16" s="82" t="str">
        <f t="shared" si="0"/>
        <v/>
      </c>
      <c r="AX16" s="82" t="str">
        <f t="shared" si="0"/>
        <v/>
      </c>
      <c r="AY16" s="82"/>
      <c r="AZ16" s="82" t="s">
        <v>200</v>
      </c>
      <c r="BA16" s="82" t="s">
        <v>159</v>
      </c>
      <c r="BB16" s="82">
        <f t="shared" si="1"/>
        <v>4.38</v>
      </c>
      <c r="BC16" s="204">
        <f t="shared" si="2"/>
        <v>4.38</v>
      </c>
      <c r="BD16" s="82"/>
      <c r="BE16" s="82" t="str">
        <f t="shared" si="3"/>
        <v/>
      </c>
      <c r="BF16" s="82" t="str">
        <f t="shared" si="4"/>
        <v/>
      </c>
      <c r="BG16" s="82" t="str">
        <f t="shared" si="5"/>
        <v/>
      </c>
      <c r="BH16" s="82" t="str">
        <f t="shared" si="6"/>
        <v/>
      </c>
      <c r="BI16" s="82" t="str">
        <f t="shared" si="7"/>
        <v/>
      </c>
      <c r="BJ16" s="82" t="str">
        <f t="shared" si="8"/>
        <v>X</v>
      </c>
      <c r="BK16" s="82">
        <f t="shared" si="9"/>
        <v>3.5</v>
      </c>
      <c r="BL16" s="82" t="str">
        <f t="shared" si="10"/>
        <v/>
      </c>
      <c r="BM16" s="82" t="str">
        <f t="shared" si="11"/>
        <v/>
      </c>
      <c r="BN16" s="82" t="str">
        <f t="shared" si="12"/>
        <v/>
      </c>
      <c r="BO16" s="82"/>
      <c r="BP16" s="82" t="str">
        <f t="shared" si="13"/>
        <v>X</v>
      </c>
      <c r="BQ16" s="82" t="str">
        <f t="shared" si="14"/>
        <v>X</v>
      </c>
      <c r="BR16" s="82" t="str">
        <f t="shared" si="15"/>
        <v/>
      </c>
      <c r="BS16" s="82" t="str">
        <f t="shared" si="16"/>
        <v>X</v>
      </c>
      <c r="BT16" s="82" t="str">
        <f t="shared" si="17"/>
        <v/>
      </c>
      <c r="BU16" s="82" t="str">
        <f t="shared" si="18"/>
        <v/>
      </c>
      <c r="BV16" s="82" t="str">
        <f t="shared" si="19"/>
        <v>X</v>
      </c>
      <c r="BW16" s="82"/>
      <c r="BX16" s="82"/>
      <c r="BY16" s="82"/>
      <c r="BZ16" s="82"/>
      <c r="CA16" s="82" t="str">
        <f t="shared" si="20"/>
        <v/>
      </c>
      <c r="CB16" s="82"/>
      <c r="CC16" s="82"/>
      <c r="CD16" s="82" t="str">
        <f t="shared" si="21"/>
        <v/>
      </c>
      <c r="CE16" s="82" t="str">
        <f t="shared" si="22"/>
        <v/>
      </c>
      <c r="CF16" s="82"/>
      <c r="CG16" s="82"/>
      <c r="CH16" s="42"/>
    </row>
    <row r="17" spans="2:86" x14ac:dyDescent="0.35">
      <c r="B17" s="27"/>
      <c r="C17" s="84">
        <v>44</v>
      </c>
      <c r="D17" s="126">
        <v>3001</v>
      </c>
      <c r="E17" s="126" t="s">
        <v>92</v>
      </c>
      <c r="F17" s="165" t="s">
        <v>215</v>
      </c>
      <c r="G17" s="126">
        <v>4</v>
      </c>
      <c r="H17" s="126">
        <v>495</v>
      </c>
      <c r="I17" s="126">
        <v>786</v>
      </c>
      <c r="J17" s="126">
        <v>3</v>
      </c>
      <c r="K17" s="126">
        <f t="shared" si="23"/>
        <v>3</v>
      </c>
      <c r="L17" s="134">
        <v>38.906663178499997</v>
      </c>
      <c r="M17" s="134">
        <v>-121.082323514</v>
      </c>
      <c r="N17" s="126" t="s">
        <v>216</v>
      </c>
      <c r="O17" s="126" t="s">
        <v>107</v>
      </c>
      <c r="P17" s="126" t="s">
        <v>94</v>
      </c>
      <c r="Q17" s="126" t="s">
        <v>94</v>
      </c>
      <c r="R17" s="126" t="s">
        <v>95</v>
      </c>
      <c r="S17" s="126" t="s">
        <v>96</v>
      </c>
      <c r="T17" s="126" t="s">
        <v>107</v>
      </c>
      <c r="U17" s="126" t="s">
        <v>98</v>
      </c>
      <c r="V17" s="126" t="s">
        <v>122</v>
      </c>
      <c r="W17" s="126" t="s">
        <v>94</v>
      </c>
      <c r="X17" s="126" t="s">
        <v>98</v>
      </c>
      <c r="Y17" s="126" t="s">
        <v>94</v>
      </c>
      <c r="Z17" s="126" t="s">
        <v>94</v>
      </c>
      <c r="AA17" s="126" t="s">
        <v>99</v>
      </c>
      <c r="AB17" s="86" t="str">
        <f>INDEX( '[1]Full Existing Stops'!$AS:$AS, MATCH(D17,'[1]Full Existing Stops'!$D:$D, 0))</f>
        <v>Y</v>
      </c>
      <c r="AC17" s="126" t="str">
        <f>INDEX( '[1]Full Existing Stops'!$AW:$AW, MATCH(D17,'[1]Full Existing Stops'!$D:$D, 0))</f>
        <v>5 x cont</v>
      </c>
      <c r="AD17" s="86">
        <v>5</v>
      </c>
      <c r="AE17" s="126" t="str">
        <f>INDEX( '[1]Full Existing Stops'!$AZ:$AZ, MATCH(D17,'[1]Full Existing Stops'!$D:$D, 0))</f>
        <v>Y</v>
      </c>
      <c r="AF17" s="126" t="s">
        <v>94</v>
      </c>
      <c r="AG17" s="126" t="s">
        <v>94</v>
      </c>
      <c r="AH17" s="86" t="str">
        <f>INDEX( '[1]Full Existing Stops'!$BH:$BH, MATCH(D17,'[1]Full Existing Stops'!$D:$D, 0))</f>
        <v>Y</v>
      </c>
      <c r="AI17" s="86" t="str">
        <f>INDEX( '[1]Full Existing Stops'!$BJ:$BJ, MATCH(D17,'[1]Full Existing Stops'!$D:$D, 0))</f>
        <v>X</v>
      </c>
      <c r="AJ17" s="86" t="str">
        <f>INDEX( '[1]Full Existing Stops'!$BF:$BF, MATCH(D17,'[1]Full Existing Stops'!$D:$D, 0))</f>
        <v>Post Office</v>
      </c>
      <c r="AK17" s="86" t="s">
        <v>122</v>
      </c>
      <c r="AL17" s="86" t="s">
        <v>118</v>
      </c>
      <c r="AM17" s="86" t="s">
        <v>104</v>
      </c>
      <c r="AN17" s="86" t="str">
        <f>INDEX( '[1]Full Existing Stops'!$AG:$AG, MATCH(D17,'[1]Full Existing Stops'!$D:$D, 0))</f>
        <v>N</v>
      </c>
      <c r="AO17" s="86" t="str">
        <f>INDEX( '[1]Full Existing Stops'!$AH:$AH, MATCH(D17,'[1]Full Existing Stops'!$D:$D, 0))</f>
        <v xml:space="preserve"> - </v>
      </c>
      <c r="AP17" s="86"/>
      <c r="AQ17" s="86" t="str">
        <f t="shared" si="0"/>
        <v/>
      </c>
      <c r="AR17" s="86" t="str">
        <f t="shared" si="0"/>
        <v/>
      </c>
      <c r="AS17" s="86" t="str">
        <f t="shared" si="0"/>
        <v>X</v>
      </c>
      <c r="AT17" s="86" t="str">
        <f t="shared" si="0"/>
        <v/>
      </c>
      <c r="AU17" s="86" t="str">
        <f t="shared" si="0"/>
        <v/>
      </c>
      <c r="AV17" s="86" t="str">
        <f t="shared" si="0"/>
        <v/>
      </c>
      <c r="AW17" s="86" t="str">
        <f t="shared" si="0"/>
        <v/>
      </c>
      <c r="AX17" s="86" t="str">
        <f t="shared" si="0"/>
        <v/>
      </c>
      <c r="AY17" s="86"/>
      <c r="AZ17" s="86" t="s">
        <v>118</v>
      </c>
      <c r="BA17" s="86" t="s">
        <v>159</v>
      </c>
      <c r="BB17" s="82">
        <f t="shared" si="1"/>
        <v>4</v>
      </c>
      <c r="BC17" s="205">
        <f t="shared" si="2"/>
        <v>4</v>
      </c>
      <c r="BD17" s="86"/>
      <c r="BE17" s="86" t="str">
        <f t="shared" si="3"/>
        <v/>
      </c>
      <c r="BF17" s="86" t="str">
        <f t="shared" si="4"/>
        <v/>
      </c>
      <c r="BG17" s="86" t="str">
        <f t="shared" si="5"/>
        <v/>
      </c>
      <c r="BH17" s="86" t="str">
        <f t="shared" si="6"/>
        <v/>
      </c>
      <c r="BI17" s="86" t="str">
        <f t="shared" si="7"/>
        <v/>
      </c>
      <c r="BJ17" s="86" t="str">
        <f t="shared" si="8"/>
        <v>X</v>
      </c>
      <c r="BK17" s="86">
        <f t="shared" si="9"/>
        <v>3</v>
      </c>
      <c r="BL17" s="86" t="str">
        <f t="shared" si="10"/>
        <v/>
      </c>
      <c r="BM17" s="86" t="str">
        <f t="shared" si="11"/>
        <v>X</v>
      </c>
      <c r="BN17" s="86" t="str">
        <f t="shared" si="12"/>
        <v/>
      </c>
      <c r="BO17" s="86"/>
      <c r="BP17" s="86" t="str">
        <f t="shared" si="13"/>
        <v>X</v>
      </c>
      <c r="BQ17" s="86" t="str">
        <f t="shared" si="14"/>
        <v>X</v>
      </c>
      <c r="BR17" s="86" t="str">
        <f t="shared" si="15"/>
        <v/>
      </c>
      <c r="BS17" s="86" t="str">
        <f t="shared" si="16"/>
        <v>X</v>
      </c>
      <c r="BT17" s="86" t="str">
        <f t="shared" si="17"/>
        <v/>
      </c>
      <c r="BU17" s="86" t="str">
        <f t="shared" si="18"/>
        <v>X</v>
      </c>
      <c r="BV17" s="86" t="str">
        <f t="shared" si="19"/>
        <v>X</v>
      </c>
      <c r="BW17" s="86"/>
      <c r="BX17" s="86"/>
      <c r="BY17" s="86"/>
      <c r="BZ17" s="86"/>
      <c r="CA17" s="86" t="str">
        <f t="shared" si="20"/>
        <v>X</v>
      </c>
      <c r="CB17" s="86"/>
      <c r="CC17" s="86"/>
      <c r="CD17" s="86" t="str">
        <f t="shared" si="21"/>
        <v/>
      </c>
      <c r="CE17" s="86" t="str">
        <f t="shared" si="22"/>
        <v/>
      </c>
      <c r="CF17" s="86"/>
      <c r="CG17" s="86"/>
      <c r="CH17" s="43"/>
    </row>
    <row r="18" spans="2:86" x14ac:dyDescent="0.35">
      <c r="B18" s="25"/>
      <c r="C18" s="80">
        <v>101</v>
      </c>
      <c r="D18" s="128">
        <v>7022</v>
      </c>
      <c r="E18" s="128" t="s">
        <v>92</v>
      </c>
      <c r="F18" s="164" t="s">
        <v>217</v>
      </c>
      <c r="G18" s="128">
        <v>3.23</v>
      </c>
      <c r="H18" s="128">
        <v>1344</v>
      </c>
      <c r="I18" s="128">
        <v>2516</v>
      </c>
      <c r="J18" s="128">
        <v>3</v>
      </c>
      <c r="K18" s="128">
        <f t="shared" si="23"/>
        <v>3</v>
      </c>
      <c r="L18" s="133">
        <v>38.894399372400002</v>
      </c>
      <c r="M18" s="133">
        <v>-121.296526427</v>
      </c>
      <c r="N18" s="128" t="s">
        <v>128</v>
      </c>
      <c r="O18" s="128" t="s">
        <v>112</v>
      </c>
      <c r="P18" s="128" t="s">
        <v>94</v>
      </c>
      <c r="Q18" s="128" t="s">
        <v>94</v>
      </c>
      <c r="R18" s="128" t="s">
        <v>95</v>
      </c>
      <c r="S18" s="128" t="s">
        <v>96</v>
      </c>
      <c r="T18" s="128" t="s">
        <v>98</v>
      </c>
      <c r="U18" s="128">
        <v>4</v>
      </c>
      <c r="V18" s="128" t="s">
        <v>98</v>
      </c>
      <c r="W18" s="128" t="s">
        <v>100</v>
      </c>
      <c r="X18" s="128" t="s">
        <v>95</v>
      </c>
      <c r="Y18" s="128" t="s">
        <v>100</v>
      </c>
      <c r="Z18" s="128" t="s">
        <v>94</v>
      </c>
      <c r="AA18" s="128" t="s">
        <v>99</v>
      </c>
      <c r="AB18" s="82" t="str">
        <f>INDEX( '[1]Full Existing Stops'!$AS:$AS, MATCH(D18,'[1]Full Existing Stops'!$D:$D, 0))</f>
        <v>Y</v>
      </c>
      <c r="AC18" s="128" t="str">
        <f>INDEX( '[1]Full Existing Stops'!$AW:$AW, MATCH(D18,'[1]Full Existing Stops'!$D:$D, 0))</f>
        <v>6 x cont</v>
      </c>
      <c r="AD18" s="82">
        <v>6</v>
      </c>
      <c r="AE18" s="128" t="str">
        <f>INDEX( '[1]Full Existing Stops'!$AZ:$AZ, MATCH(D18,'[1]Full Existing Stops'!$D:$D, 0))</f>
        <v>Y</v>
      </c>
      <c r="AF18" s="128" t="s">
        <v>96</v>
      </c>
      <c r="AG18" s="128" t="s">
        <v>100</v>
      </c>
      <c r="AH18" s="82" t="str">
        <f>INDEX( '[1]Full Existing Stops'!$BH:$BH, MATCH(D18,'[1]Full Existing Stops'!$D:$D, 0))</f>
        <v>Y</v>
      </c>
      <c r="AI18" s="82">
        <f>INDEX( '[1]Full Existing Stops'!$BJ:$BJ, MATCH(D18,'[1]Full Existing Stops'!$D:$D, 0))</f>
        <v>2</v>
      </c>
      <c r="AJ18" s="82" t="str">
        <f>INDEX( '[1]Full Existing Stops'!$BF:$BF, MATCH(D18,'[1]Full Existing Stops'!$D:$D, 0))</f>
        <v>Residential</v>
      </c>
      <c r="AK18" s="82">
        <v>0</v>
      </c>
      <c r="AL18" s="82" t="s">
        <v>114</v>
      </c>
      <c r="AM18" s="82" t="s">
        <v>104</v>
      </c>
      <c r="AN18" s="82" t="str">
        <f>INDEX( '[1]Full Existing Stops'!$AG:$AG, MATCH(D18,'[1]Full Existing Stops'!$D:$D, 0))</f>
        <v>N</v>
      </c>
      <c r="AO18" s="82" t="str">
        <f>INDEX( '[1]Full Existing Stops'!$AH:$AH, MATCH(D18,'[1]Full Existing Stops'!$D:$D, 0))</f>
        <v xml:space="preserve"> - </v>
      </c>
      <c r="AP18" s="128"/>
      <c r="AQ18" s="82" t="str">
        <f t="shared" ref="AQ18:AX27" si="24">IF(ISNUMBER(SEARCH(AQ$7,$N18)), "X", "")</f>
        <v/>
      </c>
      <c r="AR18" s="82" t="str">
        <f t="shared" si="24"/>
        <v/>
      </c>
      <c r="AS18" s="82" t="str">
        <f t="shared" si="24"/>
        <v/>
      </c>
      <c r="AT18" s="82" t="str">
        <f t="shared" si="24"/>
        <v/>
      </c>
      <c r="AU18" s="82" t="str">
        <f t="shared" si="24"/>
        <v/>
      </c>
      <c r="AV18" s="82" t="str">
        <f t="shared" si="24"/>
        <v/>
      </c>
      <c r="AW18" s="82" t="str">
        <f t="shared" si="24"/>
        <v>X</v>
      </c>
      <c r="AX18" s="82" t="str">
        <f t="shared" si="24"/>
        <v/>
      </c>
      <c r="AY18" s="82"/>
      <c r="AZ18" s="82" t="s">
        <v>114</v>
      </c>
      <c r="BA18" s="82"/>
      <c r="BB18" s="82">
        <f t="shared" si="1"/>
        <v>3.23</v>
      </c>
      <c r="BC18" s="204">
        <f t="shared" si="2"/>
        <v>3.23</v>
      </c>
      <c r="BD18" s="82"/>
      <c r="BE18" s="82" t="str">
        <f t="shared" si="3"/>
        <v/>
      </c>
      <c r="BF18" s="82" t="str">
        <f t="shared" si="4"/>
        <v/>
      </c>
      <c r="BG18" s="82" t="str">
        <f t="shared" si="5"/>
        <v/>
      </c>
      <c r="BH18" s="82" t="str">
        <f t="shared" si="6"/>
        <v/>
      </c>
      <c r="BI18" s="82" t="str">
        <f t="shared" si="7"/>
        <v/>
      </c>
      <c r="BJ18" s="82" t="str">
        <f t="shared" si="8"/>
        <v>X</v>
      </c>
      <c r="BK18" s="82">
        <f t="shared" si="9"/>
        <v>2</v>
      </c>
      <c r="BL18" s="82" t="str">
        <f t="shared" si="10"/>
        <v/>
      </c>
      <c r="BM18" s="82" t="str">
        <f t="shared" si="11"/>
        <v/>
      </c>
      <c r="BN18" s="82" t="str">
        <f t="shared" si="12"/>
        <v/>
      </c>
      <c r="BO18" s="82"/>
      <c r="BP18" s="82" t="str">
        <f t="shared" si="13"/>
        <v/>
      </c>
      <c r="BQ18" s="82" t="str">
        <f t="shared" si="14"/>
        <v>X</v>
      </c>
      <c r="BR18" s="82" t="str">
        <f t="shared" si="15"/>
        <v/>
      </c>
      <c r="BS18" s="82" t="str">
        <f t="shared" si="16"/>
        <v>X</v>
      </c>
      <c r="BT18" s="82" t="str">
        <f t="shared" si="17"/>
        <v/>
      </c>
      <c r="BU18" s="82" t="str">
        <f t="shared" si="18"/>
        <v>X</v>
      </c>
      <c r="BV18" s="82" t="str">
        <f t="shared" si="19"/>
        <v>X</v>
      </c>
      <c r="BW18" s="82"/>
      <c r="BX18" s="82"/>
      <c r="BY18" s="82"/>
      <c r="BZ18" s="82"/>
      <c r="CA18" s="82" t="str">
        <f t="shared" si="20"/>
        <v>X</v>
      </c>
      <c r="CB18" s="82"/>
      <c r="CC18" s="82"/>
      <c r="CD18" s="82" t="str">
        <f t="shared" si="21"/>
        <v/>
      </c>
      <c r="CE18" s="82" t="str">
        <f t="shared" si="22"/>
        <v/>
      </c>
      <c r="CF18" s="82"/>
      <c r="CG18" s="82"/>
      <c r="CH18" s="42"/>
    </row>
    <row r="19" spans="2:86" x14ac:dyDescent="0.35">
      <c r="B19" s="27"/>
      <c r="C19" s="84">
        <v>86</v>
      </c>
      <c r="D19" s="126">
        <v>7007</v>
      </c>
      <c r="E19" s="126" t="s">
        <v>92</v>
      </c>
      <c r="F19" s="165" t="s">
        <v>218</v>
      </c>
      <c r="G19" s="126">
        <v>3</v>
      </c>
      <c r="H19" s="126">
        <v>456</v>
      </c>
      <c r="I19" s="126">
        <v>1652</v>
      </c>
      <c r="J19" s="126">
        <v>3</v>
      </c>
      <c r="K19" s="126">
        <f t="shared" si="23"/>
        <v>3</v>
      </c>
      <c r="L19" s="134">
        <v>38.868065942699999</v>
      </c>
      <c r="M19" s="134">
        <v>-121.32045520200001</v>
      </c>
      <c r="N19" s="126" t="s">
        <v>128</v>
      </c>
      <c r="O19" s="126" t="s">
        <v>107</v>
      </c>
      <c r="P19" s="126" t="s">
        <v>94</v>
      </c>
      <c r="Q19" s="126" t="s">
        <v>94</v>
      </c>
      <c r="R19" s="126" t="s">
        <v>95</v>
      </c>
      <c r="S19" s="126" t="s">
        <v>96</v>
      </c>
      <c r="T19" s="126" t="s">
        <v>98</v>
      </c>
      <c r="U19" s="126" t="s">
        <v>122</v>
      </c>
      <c r="V19" s="126" t="s">
        <v>122</v>
      </c>
      <c r="W19" s="126" t="s">
        <v>94</v>
      </c>
      <c r="X19" s="126" t="s">
        <v>95</v>
      </c>
      <c r="Y19" s="126" t="s">
        <v>94</v>
      </c>
      <c r="Z19" s="126" t="s">
        <v>94</v>
      </c>
      <c r="AA19" s="126" t="s">
        <v>99</v>
      </c>
      <c r="AB19" s="86" t="str">
        <f>INDEX( '[1]Full Existing Stops'!$AS:$AS, MATCH(D19,'[1]Full Existing Stops'!$D:$D, 0))</f>
        <v>Y</v>
      </c>
      <c r="AC19" s="126" t="str">
        <f>INDEX( '[1]Full Existing Stops'!$AW:$AW, MATCH(D19,'[1]Full Existing Stops'!$D:$D, 0))</f>
        <v>8 x cont</v>
      </c>
      <c r="AD19" s="86">
        <v>8</v>
      </c>
      <c r="AE19" s="126" t="str">
        <f>INDEX( '[1]Full Existing Stops'!$AZ:$AZ, MATCH(D19,'[1]Full Existing Stops'!$D:$D, 0))</f>
        <v>Y</v>
      </c>
      <c r="AF19" s="126" t="s">
        <v>94</v>
      </c>
      <c r="AG19" s="126" t="s">
        <v>100</v>
      </c>
      <c r="AH19" s="86" t="str">
        <f>INDEX( '[1]Full Existing Stops'!$BH:$BH, MATCH(D19,'[1]Full Existing Stops'!$D:$D, 0))</f>
        <v>N</v>
      </c>
      <c r="AI19" s="86">
        <f>INDEX( '[1]Full Existing Stops'!$BJ:$BJ, MATCH(D19,'[1]Full Existing Stops'!$D:$D, 0))</f>
        <v>2</v>
      </c>
      <c r="AJ19" s="86" t="str">
        <f>INDEX( '[1]Full Existing Stops'!$BF:$BF, MATCH(D19,'[1]Full Existing Stops'!$D:$D, 0))</f>
        <v>Residential</v>
      </c>
      <c r="AK19" s="86">
        <v>0</v>
      </c>
      <c r="AL19" s="86" t="s">
        <v>114</v>
      </c>
      <c r="AM19" s="86" t="s">
        <v>104</v>
      </c>
      <c r="AN19" s="86" t="str">
        <f>INDEX( '[1]Full Existing Stops'!$AG:$AG, MATCH(D19,'[1]Full Existing Stops'!$D:$D, 0))</f>
        <v>Y</v>
      </c>
      <c r="AO19" s="86" t="str">
        <f>INDEX( '[1]Full Existing Stops'!$AH:$AH, MATCH(D19,'[1]Full Existing Stops'!$D:$D, 0))</f>
        <v>Partial - Trees</v>
      </c>
      <c r="AP19" s="86"/>
      <c r="AQ19" s="86" t="str">
        <f t="shared" si="24"/>
        <v/>
      </c>
      <c r="AR19" s="86" t="str">
        <f t="shared" si="24"/>
        <v/>
      </c>
      <c r="AS19" s="86" t="str">
        <f t="shared" si="24"/>
        <v/>
      </c>
      <c r="AT19" s="86" t="str">
        <f t="shared" si="24"/>
        <v/>
      </c>
      <c r="AU19" s="86" t="str">
        <f t="shared" si="24"/>
        <v/>
      </c>
      <c r="AV19" s="86" t="str">
        <f t="shared" si="24"/>
        <v/>
      </c>
      <c r="AW19" s="86" t="str">
        <f t="shared" si="24"/>
        <v>X</v>
      </c>
      <c r="AX19" s="86" t="str">
        <f t="shared" si="24"/>
        <v/>
      </c>
      <c r="AY19" s="86"/>
      <c r="AZ19" s="86" t="s">
        <v>114</v>
      </c>
      <c r="BA19" s="86"/>
      <c r="BB19" s="82">
        <f t="shared" si="1"/>
        <v>3</v>
      </c>
      <c r="BC19" s="205">
        <f t="shared" si="2"/>
        <v>3</v>
      </c>
      <c r="BD19" s="86"/>
      <c r="BE19" s="86" t="str">
        <f t="shared" si="3"/>
        <v/>
      </c>
      <c r="BF19" s="86" t="str">
        <f t="shared" si="4"/>
        <v/>
      </c>
      <c r="BG19" s="86" t="str">
        <f t="shared" si="5"/>
        <v/>
      </c>
      <c r="BH19" s="86" t="str">
        <f t="shared" si="6"/>
        <v/>
      </c>
      <c r="BI19" s="86" t="str">
        <f t="shared" si="7"/>
        <v/>
      </c>
      <c r="BJ19" s="86" t="str">
        <f t="shared" si="8"/>
        <v/>
      </c>
      <c r="BK19" s="86" t="str">
        <f t="shared" si="9"/>
        <v/>
      </c>
      <c r="BL19" s="86" t="str">
        <f t="shared" si="10"/>
        <v/>
      </c>
      <c r="BM19" s="86" t="str">
        <f t="shared" si="11"/>
        <v>X</v>
      </c>
      <c r="BN19" s="86" t="str">
        <f t="shared" si="12"/>
        <v/>
      </c>
      <c r="BO19" s="86"/>
      <c r="BP19" s="86" t="str">
        <f t="shared" si="13"/>
        <v>X</v>
      </c>
      <c r="BQ19" s="86" t="str">
        <f t="shared" si="14"/>
        <v>X</v>
      </c>
      <c r="BR19" s="86" t="str">
        <f t="shared" si="15"/>
        <v/>
      </c>
      <c r="BS19" s="86" t="str">
        <f t="shared" si="16"/>
        <v>X</v>
      </c>
      <c r="BT19" s="86" t="str">
        <f t="shared" si="17"/>
        <v/>
      </c>
      <c r="BU19" s="86" t="str">
        <f t="shared" si="18"/>
        <v>X</v>
      </c>
      <c r="BV19" s="86" t="str">
        <f t="shared" si="19"/>
        <v>X</v>
      </c>
      <c r="BW19" s="86"/>
      <c r="BX19" s="86"/>
      <c r="BY19" s="86"/>
      <c r="BZ19" s="86"/>
      <c r="CA19" s="86" t="str">
        <f t="shared" si="20"/>
        <v/>
      </c>
      <c r="CB19" s="86"/>
      <c r="CC19" s="86"/>
      <c r="CD19" s="86" t="str">
        <f t="shared" si="21"/>
        <v/>
      </c>
      <c r="CE19" s="86" t="str">
        <f t="shared" si="22"/>
        <v>X</v>
      </c>
      <c r="CF19" s="86"/>
      <c r="CG19" s="86"/>
      <c r="CH19" s="43"/>
    </row>
    <row r="20" spans="2:86" x14ac:dyDescent="0.35">
      <c r="B20" s="25"/>
      <c r="C20" s="80">
        <v>23</v>
      </c>
      <c r="D20" s="128">
        <v>2009</v>
      </c>
      <c r="E20" s="128" t="s">
        <v>92</v>
      </c>
      <c r="F20" s="164" t="s">
        <v>219</v>
      </c>
      <c r="G20" s="128">
        <v>2.5</v>
      </c>
      <c r="H20" s="128">
        <v>1811</v>
      </c>
      <c r="I20" s="128">
        <v>3199</v>
      </c>
      <c r="J20" s="128">
        <v>4</v>
      </c>
      <c r="K20" s="128">
        <v>3</v>
      </c>
      <c r="L20" s="133">
        <v>38.782864842499997</v>
      </c>
      <c r="M20" s="133">
        <v>-121.24150283</v>
      </c>
      <c r="N20" s="128" t="s">
        <v>132</v>
      </c>
      <c r="O20" s="128" t="s">
        <v>112</v>
      </c>
      <c r="P20" s="128" t="s">
        <v>94</v>
      </c>
      <c r="Q20" s="128" t="s">
        <v>94</v>
      </c>
      <c r="R20" s="128" t="s">
        <v>95</v>
      </c>
      <c r="S20" s="128" t="s">
        <v>96</v>
      </c>
      <c r="T20" s="128" t="s">
        <v>98</v>
      </c>
      <c r="U20" s="128" t="s">
        <v>122</v>
      </c>
      <c r="V20" s="128" t="s">
        <v>122</v>
      </c>
      <c r="W20" s="128" t="s">
        <v>100</v>
      </c>
      <c r="X20" s="128" t="s">
        <v>122</v>
      </c>
      <c r="Y20" s="128" t="s">
        <v>100</v>
      </c>
      <c r="Z20" s="128" t="s">
        <v>100</v>
      </c>
      <c r="AA20" s="128" t="s">
        <v>99</v>
      </c>
      <c r="AB20" s="82" t="str">
        <f>INDEX( '[1]Full Existing Stops'!$AS:$AS, MATCH(D20,'[1]Full Existing Stops'!$D:$D, 0))</f>
        <v>Y</v>
      </c>
      <c r="AC20" s="128" t="str">
        <f>INDEX( '[1]Full Existing Stops'!$AW:$AW, MATCH(D20,'[1]Full Existing Stops'!$D:$D, 0))</f>
        <v>5 x cont</v>
      </c>
      <c r="AD20" s="82">
        <v>5</v>
      </c>
      <c r="AE20" s="128" t="str">
        <f>INDEX( '[1]Full Existing Stops'!$AZ:$AZ, MATCH(D20,'[1]Full Existing Stops'!$D:$D, 0))</f>
        <v>Y</v>
      </c>
      <c r="AF20" s="128" t="s">
        <v>100</v>
      </c>
      <c r="AG20" s="128" t="s">
        <v>100</v>
      </c>
      <c r="AH20" s="82" t="str">
        <f>INDEX( '[1]Full Existing Stops'!$BH:$BH, MATCH(D20,'[1]Full Existing Stops'!$D:$D, 0))</f>
        <v xml:space="preserve">N </v>
      </c>
      <c r="AI20" s="82">
        <f>INDEX( '[1]Full Existing Stops'!$BJ:$BJ, MATCH(D20,'[1]Full Existing Stops'!$D:$D, 0))</f>
        <v>2</v>
      </c>
      <c r="AJ20" s="82" t="str">
        <f>INDEX( '[1]Full Existing Stops'!$BF:$BF, MATCH(D20,'[1]Full Existing Stops'!$D:$D, 0))</f>
        <v>Walmart Across Street</v>
      </c>
      <c r="AK20" s="82">
        <v>0</v>
      </c>
      <c r="AL20" s="82" t="s">
        <v>101</v>
      </c>
      <c r="AM20" s="82" t="s">
        <v>104</v>
      </c>
      <c r="AN20" s="82" t="str">
        <f>INDEX( '[1]Full Existing Stops'!$AG:$AG, MATCH(D20,'[1]Full Existing Stops'!$D:$D, 0))</f>
        <v xml:space="preserve">N </v>
      </c>
      <c r="AO20" s="82" t="str">
        <f>INDEX( '[1]Full Existing Stops'!$AH:$AH, MATCH(D20,'[1]Full Existing Stops'!$D:$D, 0))</f>
        <v xml:space="preserve"> - </v>
      </c>
      <c r="AP20" s="128"/>
      <c r="AQ20" s="82" t="str">
        <f t="shared" si="24"/>
        <v/>
      </c>
      <c r="AR20" s="82" t="str">
        <f t="shared" si="24"/>
        <v>X</v>
      </c>
      <c r="AS20" s="82" t="str">
        <f t="shared" si="24"/>
        <v/>
      </c>
      <c r="AT20" s="82" t="str">
        <f t="shared" si="24"/>
        <v/>
      </c>
      <c r="AU20" s="82" t="str">
        <f t="shared" si="24"/>
        <v/>
      </c>
      <c r="AV20" s="82" t="str">
        <f t="shared" si="24"/>
        <v/>
      </c>
      <c r="AW20" s="82" t="str">
        <f t="shared" si="24"/>
        <v/>
      </c>
      <c r="AX20" s="82" t="str">
        <f t="shared" si="24"/>
        <v/>
      </c>
      <c r="AY20" s="82"/>
      <c r="AZ20" s="82" t="s">
        <v>101</v>
      </c>
      <c r="BA20" s="82" t="s">
        <v>159</v>
      </c>
      <c r="BB20" s="82">
        <f t="shared" si="1"/>
        <v>2.5</v>
      </c>
      <c r="BC20" s="204">
        <f t="shared" si="2"/>
        <v>2.5</v>
      </c>
      <c r="BD20" s="82"/>
      <c r="BE20" s="82" t="str">
        <f t="shared" si="3"/>
        <v/>
      </c>
      <c r="BF20" s="82" t="str">
        <f t="shared" si="4"/>
        <v/>
      </c>
      <c r="BG20" s="82" t="str">
        <f t="shared" si="5"/>
        <v/>
      </c>
      <c r="BH20" s="82" t="str">
        <f t="shared" si="6"/>
        <v/>
      </c>
      <c r="BI20" s="82" t="str">
        <f t="shared" si="7"/>
        <v/>
      </c>
      <c r="BJ20" s="82" t="str">
        <f t="shared" si="8"/>
        <v>X</v>
      </c>
      <c r="BK20" s="82">
        <f t="shared" si="9"/>
        <v>3</v>
      </c>
      <c r="BL20" s="82" t="str">
        <f t="shared" si="10"/>
        <v/>
      </c>
      <c r="BM20" s="82" t="str">
        <f t="shared" si="11"/>
        <v>X</v>
      </c>
      <c r="BN20" s="82" t="str">
        <f t="shared" si="12"/>
        <v/>
      </c>
      <c r="BO20" s="82"/>
      <c r="BP20" s="82" t="str">
        <f t="shared" si="13"/>
        <v>X</v>
      </c>
      <c r="BQ20" s="82" t="str">
        <f t="shared" si="14"/>
        <v>X</v>
      </c>
      <c r="BR20" s="82" t="str">
        <f t="shared" si="15"/>
        <v/>
      </c>
      <c r="BS20" s="82" t="str">
        <f t="shared" si="16"/>
        <v>X</v>
      </c>
      <c r="BT20" s="82" t="str">
        <f t="shared" si="17"/>
        <v/>
      </c>
      <c r="BU20" s="82" t="str">
        <f t="shared" si="18"/>
        <v>X</v>
      </c>
      <c r="BV20" s="82" t="str">
        <f t="shared" si="19"/>
        <v>X</v>
      </c>
      <c r="BW20" s="82"/>
      <c r="BX20" s="82"/>
      <c r="BY20" s="82"/>
      <c r="BZ20" s="82"/>
      <c r="CA20" s="82" t="str">
        <f t="shared" si="20"/>
        <v>X</v>
      </c>
      <c r="CB20" s="82"/>
      <c r="CC20" s="82"/>
      <c r="CD20" s="82" t="str">
        <f t="shared" si="21"/>
        <v/>
      </c>
      <c r="CE20" s="82" t="str">
        <f t="shared" si="22"/>
        <v>X</v>
      </c>
      <c r="CF20" s="82"/>
      <c r="CG20" s="82"/>
      <c r="CH20" s="42"/>
    </row>
    <row r="21" spans="2:86" x14ac:dyDescent="0.35">
      <c r="B21" s="27"/>
      <c r="C21" s="84">
        <v>33</v>
      </c>
      <c r="D21" s="126">
        <v>2037</v>
      </c>
      <c r="E21" s="126" t="s">
        <v>92</v>
      </c>
      <c r="F21" s="165" t="s">
        <v>219</v>
      </c>
      <c r="G21" s="126">
        <v>1.67</v>
      </c>
      <c r="H21" s="126">
        <v>1689</v>
      </c>
      <c r="I21" s="126">
        <v>3561</v>
      </c>
      <c r="J21" s="126">
        <v>4</v>
      </c>
      <c r="K21" s="126">
        <f t="shared" ref="K21:K40" si="25">J21</f>
        <v>4</v>
      </c>
      <c r="L21" s="134">
        <v>38.782963524899998</v>
      </c>
      <c r="M21" s="134">
        <v>-121.241049323</v>
      </c>
      <c r="N21" s="126" t="s">
        <v>158</v>
      </c>
      <c r="O21" s="126" t="s">
        <v>129</v>
      </c>
      <c r="P21" s="126" t="s">
        <v>94</v>
      </c>
      <c r="Q21" s="126" t="s">
        <v>94</v>
      </c>
      <c r="R21" s="126" t="s">
        <v>95</v>
      </c>
      <c r="S21" s="126" t="s">
        <v>96</v>
      </c>
      <c r="T21" s="126" t="s">
        <v>98</v>
      </c>
      <c r="U21" s="126" t="s">
        <v>122</v>
      </c>
      <c r="V21" s="126" t="s">
        <v>122</v>
      </c>
      <c r="W21" s="126" t="s">
        <v>100</v>
      </c>
      <c r="X21" s="126" t="s">
        <v>122</v>
      </c>
      <c r="Y21" s="126" t="s">
        <v>100</v>
      </c>
      <c r="Z21" s="126" t="s">
        <v>100</v>
      </c>
      <c r="AA21" s="126" t="s">
        <v>99</v>
      </c>
      <c r="AB21" s="86" t="str">
        <f>INDEX( '[1]Full Existing Stops'!$AS:$AS, MATCH(D21,'[1]Full Existing Stops'!$D:$D, 0))</f>
        <v>Y</v>
      </c>
      <c r="AC21" s="126" t="str">
        <f>INDEX( '[1]Full Existing Stops'!$AW:$AW, MATCH(D21,'[1]Full Existing Stops'!$D:$D, 0))</f>
        <v>5 x cont</v>
      </c>
      <c r="AD21" s="86">
        <v>5</v>
      </c>
      <c r="AE21" s="126" t="str">
        <f>INDEX( '[1]Full Existing Stops'!$AZ:$AZ, MATCH(D21,'[1]Full Existing Stops'!$D:$D, 0))</f>
        <v>Y</v>
      </c>
      <c r="AF21" s="126" t="s">
        <v>100</v>
      </c>
      <c r="AG21" s="126" t="s">
        <v>100</v>
      </c>
      <c r="AH21" s="86" t="str">
        <f>INDEX( '[1]Full Existing Stops'!$BH:$BH, MATCH(D21,'[1]Full Existing Stops'!$D:$D, 0))</f>
        <v xml:space="preserve">N </v>
      </c>
      <c r="AI21" s="86">
        <f>INDEX( '[1]Full Existing Stops'!$BJ:$BJ, MATCH(D21,'[1]Full Existing Stops'!$D:$D, 0))</f>
        <v>2</v>
      </c>
      <c r="AJ21" s="86" t="str">
        <f>INDEX( '[1]Full Existing Stops'!$BF:$BF, MATCH(D21,'[1]Full Existing Stops'!$D:$D, 0))</f>
        <v>Walmart Neighborhood Market</v>
      </c>
      <c r="AK21" s="86">
        <v>0</v>
      </c>
      <c r="AL21" s="86" t="s">
        <v>101</v>
      </c>
      <c r="AM21" s="86" t="s">
        <v>104</v>
      </c>
      <c r="AN21" s="86" t="str">
        <f>INDEX( '[1]Full Existing Stops'!$AG:$AG, MATCH(D21,'[1]Full Existing Stops'!$D:$D, 0))</f>
        <v xml:space="preserve">N </v>
      </c>
      <c r="AO21" s="86" t="str">
        <f>INDEX( '[1]Full Existing Stops'!$AH:$AH, MATCH(D21,'[1]Full Existing Stops'!$D:$D, 0))</f>
        <v xml:space="preserve"> - </v>
      </c>
      <c r="AP21" s="86"/>
      <c r="AQ21" s="86" t="str">
        <f t="shared" si="24"/>
        <v/>
      </c>
      <c r="AR21" s="86" t="str">
        <f t="shared" si="24"/>
        <v>X</v>
      </c>
      <c r="AS21" s="86" t="str">
        <f t="shared" si="24"/>
        <v/>
      </c>
      <c r="AT21" s="86" t="str">
        <f t="shared" si="24"/>
        <v/>
      </c>
      <c r="AU21" s="86" t="str">
        <f t="shared" si="24"/>
        <v/>
      </c>
      <c r="AV21" s="86" t="str">
        <f t="shared" si="24"/>
        <v/>
      </c>
      <c r="AW21" s="86" t="str">
        <f t="shared" si="24"/>
        <v/>
      </c>
      <c r="AX21" s="86" t="str">
        <f t="shared" si="24"/>
        <v/>
      </c>
      <c r="AY21" s="86"/>
      <c r="AZ21" s="86" t="s">
        <v>101</v>
      </c>
      <c r="BA21" s="86" t="s">
        <v>159</v>
      </c>
      <c r="BB21" s="82">
        <f t="shared" si="1"/>
        <v>1.67</v>
      </c>
      <c r="BC21" s="205">
        <f t="shared" si="2"/>
        <v>1.67</v>
      </c>
      <c r="BD21" s="86"/>
      <c r="BE21" s="86" t="str">
        <f t="shared" si="3"/>
        <v/>
      </c>
      <c r="BF21" s="86" t="str">
        <f t="shared" si="4"/>
        <v/>
      </c>
      <c r="BG21" s="86" t="str">
        <f t="shared" si="5"/>
        <v/>
      </c>
      <c r="BH21" s="86" t="str">
        <f t="shared" si="6"/>
        <v/>
      </c>
      <c r="BI21" s="86" t="str">
        <f t="shared" si="7"/>
        <v/>
      </c>
      <c r="BJ21" s="86" t="str">
        <f t="shared" si="8"/>
        <v>X</v>
      </c>
      <c r="BK21" s="86">
        <f t="shared" si="9"/>
        <v>3</v>
      </c>
      <c r="BL21" s="86" t="str">
        <f t="shared" si="10"/>
        <v/>
      </c>
      <c r="BM21" s="86" t="str">
        <f t="shared" si="11"/>
        <v>X</v>
      </c>
      <c r="BN21" s="86" t="str">
        <f t="shared" si="12"/>
        <v/>
      </c>
      <c r="BO21" s="86"/>
      <c r="BP21" s="86" t="str">
        <f t="shared" si="13"/>
        <v>X</v>
      </c>
      <c r="BQ21" s="86" t="str">
        <f t="shared" si="14"/>
        <v>X</v>
      </c>
      <c r="BR21" s="86" t="str">
        <f t="shared" si="15"/>
        <v/>
      </c>
      <c r="BS21" s="86" t="str">
        <f t="shared" si="16"/>
        <v>X</v>
      </c>
      <c r="BT21" s="86" t="str">
        <f t="shared" si="17"/>
        <v/>
      </c>
      <c r="BU21" s="86" t="str">
        <f t="shared" si="18"/>
        <v>X</v>
      </c>
      <c r="BV21" s="86" t="str">
        <f t="shared" si="19"/>
        <v>X</v>
      </c>
      <c r="BW21" s="86"/>
      <c r="BX21" s="86"/>
      <c r="BY21" s="86"/>
      <c r="BZ21" s="86"/>
      <c r="CA21" s="86" t="str">
        <f t="shared" si="20"/>
        <v>X</v>
      </c>
      <c r="CB21" s="86"/>
      <c r="CC21" s="86"/>
      <c r="CD21" s="86" t="str">
        <f t="shared" si="21"/>
        <v/>
      </c>
      <c r="CE21" s="86" t="str">
        <f t="shared" si="22"/>
        <v>X</v>
      </c>
      <c r="CF21" s="86"/>
      <c r="CG21" s="86"/>
      <c r="CH21" s="43"/>
    </row>
    <row r="22" spans="2:86" x14ac:dyDescent="0.35">
      <c r="B22" s="25"/>
      <c r="C22" s="80">
        <v>94</v>
      </c>
      <c r="D22" s="128">
        <v>7015</v>
      </c>
      <c r="E22" s="128" t="s">
        <v>92</v>
      </c>
      <c r="F22" s="164" t="s">
        <v>220</v>
      </c>
      <c r="G22" s="128">
        <v>0</v>
      </c>
      <c r="H22" s="128">
        <v>1226</v>
      </c>
      <c r="I22" s="128">
        <v>6131</v>
      </c>
      <c r="J22" s="128">
        <v>3</v>
      </c>
      <c r="K22" s="128">
        <f t="shared" si="25"/>
        <v>3</v>
      </c>
      <c r="L22" s="133">
        <v>38.886625157399997</v>
      </c>
      <c r="M22" s="133">
        <v>-121.299677233</v>
      </c>
      <c r="N22" s="128" t="s">
        <v>128</v>
      </c>
      <c r="O22" s="128" t="s">
        <v>107</v>
      </c>
      <c r="P22" s="128" t="s">
        <v>96</v>
      </c>
      <c r="Q22" s="128" t="s">
        <v>94</v>
      </c>
      <c r="R22" s="128" t="s">
        <v>95</v>
      </c>
      <c r="S22" s="128" t="s">
        <v>96</v>
      </c>
      <c r="T22" s="128" t="s">
        <v>98</v>
      </c>
      <c r="U22" s="128" t="s">
        <v>122</v>
      </c>
      <c r="V22" s="128" t="s">
        <v>122</v>
      </c>
      <c r="W22" s="128" t="s">
        <v>94</v>
      </c>
      <c r="X22" s="128" t="s">
        <v>98</v>
      </c>
      <c r="Y22" s="128" t="s">
        <v>100</v>
      </c>
      <c r="Z22" s="128" t="s">
        <v>94</v>
      </c>
      <c r="AA22" s="128" t="s">
        <v>99</v>
      </c>
      <c r="AB22" s="82" t="str">
        <f>INDEX( '[1]Full Existing Stops'!$AS:$AS, MATCH(D22,'[1]Full Existing Stops'!$D:$D, 0))</f>
        <v>Y</v>
      </c>
      <c r="AC22" s="128" t="str">
        <f>INDEX( '[1]Full Existing Stops'!$AW:$AW, MATCH(D22,'[1]Full Existing Stops'!$D:$D, 0))</f>
        <v>5 x cont</v>
      </c>
      <c r="AD22" s="82">
        <v>5</v>
      </c>
      <c r="AE22" s="128" t="str">
        <f>INDEX( '[1]Full Existing Stops'!$AZ:$AZ, MATCH(D22,'[1]Full Existing Stops'!$D:$D, 0))</f>
        <v>Y</v>
      </c>
      <c r="AF22" s="128" t="s">
        <v>100</v>
      </c>
      <c r="AG22" s="128" t="s">
        <v>100</v>
      </c>
      <c r="AH22" s="82" t="str">
        <f>INDEX( '[1]Full Existing Stops'!$BH:$BH, MATCH(D22,'[1]Full Existing Stops'!$D:$D, 0))</f>
        <v>Y - Nearby</v>
      </c>
      <c r="AI22" s="82">
        <f>INDEX( '[1]Full Existing Stops'!$BJ:$BJ, MATCH(D22,'[1]Full Existing Stops'!$D:$D, 0))</f>
        <v>2</v>
      </c>
      <c r="AJ22" s="82" t="str">
        <f>INDEX( '[1]Full Existing Stops'!$BF:$BF, MATCH(D22,'[1]Full Existing Stops'!$D:$D, 0))</f>
        <v>Residential, School</v>
      </c>
      <c r="AK22" s="82">
        <v>0</v>
      </c>
      <c r="AL22" s="82" t="s">
        <v>114</v>
      </c>
      <c r="AM22" s="82" t="s">
        <v>104</v>
      </c>
      <c r="AN22" s="82" t="str">
        <f>INDEX( '[1]Full Existing Stops'!$AG:$AG, MATCH(D22,'[1]Full Existing Stops'!$D:$D, 0))</f>
        <v>Y</v>
      </c>
      <c r="AO22" s="82" t="str">
        <f>INDEX( '[1]Full Existing Stops'!$AH:$AH, MATCH(D22,'[1]Full Existing Stops'!$D:$D, 0))</f>
        <v>Nearby Tree</v>
      </c>
      <c r="AP22" s="128"/>
      <c r="AQ22" s="82" t="str">
        <f t="shared" si="24"/>
        <v/>
      </c>
      <c r="AR22" s="82" t="str">
        <f t="shared" si="24"/>
        <v/>
      </c>
      <c r="AS22" s="82" t="str">
        <f t="shared" si="24"/>
        <v/>
      </c>
      <c r="AT22" s="82" t="str">
        <f t="shared" si="24"/>
        <v/>
      </c>
      <c r="AU22" s="82" t="str">
        <f t="shared" si="24"/>
        <v/>
      </c>
      <c r="AV22" s="82" t="str">
        <f t="shared" si="24"/>
        <v/>
      </c>
      <c r="AW22" s="82" t="str">
        <f t="shared" si="24"/>
        <v>X</v>
      </c>
      <c r="AX22" s="82" t="str">
        <f t="shared" si="24"/>
        <v/>
      </c>
      <c r="AY22" s="82"/>
      <c r="AZ22" s="82" t="s">
        <v>114</v>
      </c>
      <c r="BA22" s="82" t="s">
        <v>115</v>
      </c>
      <c r="BB22" s="82">
        <f t="shared" si="1"/>
        <v>0</v>
      </c>
      <c r="BC22" s="204">
        <f t="shared" si="2"/>
        <v>0</v>
      </c>
      <c r="BD22" s="82"/>
      <c r="BE22" s="82" t="str">
        <f t="shared" si="3"/>
        <v/>
      </c>
      <c r="BF22" s="82" t="str">
        <f t="shared" si="4"/>
        <v/>
      </c>
      <c r="BG22" s="82" t="str">
        <f t="shared" si="5"/>
        <v/>
      </c>
      <c r="BH22" s="82" t="str">
        <f t="shared" si="6"/>
        <v>X</v>
      </c>
      <c r="BI22" s="82" t="str">
        <f t="shared" si="7"/>
        <v/>
      </c>
      <c r="BJ22" s="82" t="str">
        <f t="shared" si="8"/>
        <v>X</v>
      </c>
      <c r="BK22" s="82">
        <f t="shared" si="9"/>
        <v>3</v>
      </c>
      <c r="BL22" s="82" t="str">
        <f t="shared" si="10"/>
        <v/>
      </c>
      <c r="BM22" s="82" t="str">
        <f t="shared" si="11"/>
        <v>X</v>
      </c>
      <c r="BN22" s="82" t="str">
        <f t="shared" si="12"/>
        <v/>
      </c>
      <c r="BO22" s="82"/>
      <c r="BP22" s="82" t="str">
        <f t="shared" si="13"/>
        <v>X</v>
      </c>
      <c r="BQ22" s="82" t="str">
        <f t="shared" si="14"/>
        <v>X</v>
      </c>
      <c r="BR22" s="82" t="str">
        <f t="shared" si="15"/>
        <v/>
      </c>
      <c r="BS22" s="82" t="str">
        <f t="shared" si="16"/>
        <v>X</v>
      </c>
      <c r="BT22" s="82" t="str">
        <f t="shared" si="17"/>
        <v/>
      </c>
      <c r="BU22" s="82" t="str">
        <f t="shared" si="18"/>
        <v>X</v>
      </c>
      <c r="BV22" s="82" t="str">
        <f t="shared" si="19"/>
        <v>X</v>
      </c>
      <c r="BW22" s="82"/>
      <c r="BX22" s="82"/>
      <c r="BY22" s="82"/>
      <c r="BZ22" s="82"/>
      <c r="CA22" s="82" t="str">
        <f t="shared" si="20"/>
        <v/>
      </c>
      <c r="CB22" s="82"/>
      <c r="CC22" s="82"/>
      <c r="CD22" s="82" t="str">
        <f t="shared" si="21"/>
        <v/>
      </c>
      <c r="CE22" s="82" t="str">
        <f t="shared" si="22"/>
        <v>X</v>
      </c>
      <c r="CF22" s="82"/>
      <c r="CG22" s="82"/>
      <c r="CH22" s="42"/>
    </row>
    <row r="23" spans="2:86" x14ac:dyDescent="0.35">
      <c r="B23" s="27"/>
      <c r="C23" s="84">
        <v>99</v>
      </c>
      <c r="D23" s="126">
        <v>7020</v>
      </c>
      <c r="E23" s="126" t="s">
        <v>92</v>
      </c>
      <c r="F23" s="165" t="s">
        <v>221</v>
      </c>
      <c r="G23" s="126">
        <v>0</v>
      </c>
      <c r="H23" s="126">
        <v>1238</v>
      </c>
      <c r="I23" s="126">
        <v>5287</v>
      </c>
      <c r="J23" s="126">
        <v>3</v>
      </c>
      <c r="K23" s="126">
        <f t="shared" si="25"/>
        <v>3</v>
      </c>
      <c r="L23" s="134">
        <v>38.891707599900002</v>
      </c>
      <c r="M23" s="134">
        <v>-121.299627891</v>
      </c>
      <c r="N23" s="126" t="s">
        <v>128</v>
      </c>
      <c r="O23" s="126" t="s">
        <v>107</v>
      </c>
      <c r="P23" s="126" t="s">
        <v>94</v>
      </c>
      <c r="Q23" s="126" t="s">
        <v>94</v>
      </c>
      <c r="R23" s="126" t="s">
        <v>95</v>
      </c>
      <c r="S23" s="126" t="s">
        <v>96</v>
      </c>
      <c r="T23" s="126" t="s">
        <v>98</v>
      </c>
      <c r="U23" s="126" t="s">
        <v>122</v>
      </c>
      <c r="V23" s="126" t="s">
        <v>122</v>
      </c>
      <c r="W23" s="126" t="s">
        <v>100</v>
      </c>
      <c r="X23" s="126" t="s">
        <v>95</v>
      </c>
      <c r="Y23" s="126" t="s">
        <v>100</v>
      </c>
      <c r="Z23" s="126" t="s">
        <v>94</v>
      </c>
      <c r="AA23" s="126" t="s">
        <v>99</v>
      </c>
      <c r="AB23" s="86" t="str">
        <f>INDEX( '[1]Full Existing Stops'!$AS:$AS, MATCH(D23,'[1]Full Existing Stops'!$D:$D, 0))</f>
        <v>Y</v>
      </c>
      <c r="AC23" s="126" t="str">
        <f>INDEX( '[1]Full Existing Stops'!$AW:$AW, MATCH(D23,'[1]Full Existing Stops'!$D:$D, 0))</f>
        <v>10x cont</v>
      </c>
      <c r="AD23" s="86">
        <v>10</v>
      </c>
      <c r="AE23" s="126" t="str">
        <f>INDEX( '[1]Full Existing Stops'!$AZ:$AZ, MATCH(D23,'[1]Full Existing Stops'!$D:$D, 0))</f>
        <v>Y</v>
      </c>
      <c r="AF23" s="126" t="s">
        <v>100</v>
      </c>
      <c r="AG23" s="126" t="s">
        <v>100</v>
      </c>
      <c r="AH23" s="86" t="str">
        <f>INDEX( '[1]Full Existing Stops'!$BH:$BH, MATCH(D23,'[1]Full Existing Stops'!$D:$D, 0))</f>
        <v>Y</v>
      </c>
      <c r="AI23" s="86">
        <f>INDEX( '[1]Full Existing Stops'!$BJ:$BJ, MATCH(D23,'[1]Full Existing Stops'!$D:$D, 0))</f>
        <v>2</v>
      </c>
      <c r="AJ23" s="86" t="str">
        <f>INDEX( '[1]Full Existing Stops'!$BF:$BF, MATCH(D23,'[1]Full Existing Stops'!$D:$D, 0))</f>
        <v>Church, Residential, School</v>
      </c>
      <c r="AK23" s="86" t="s">
        <v>222</v>
      </c>
      <c r="AL23" s="86" t="s">
        <v>114</v>
      </c>
      <c r="AM23" s="86" t="s">
        <v>104</v>
      </c>
      <c r="AN23" s="86" t="str">
        <f>INDEX( '[1]Full Existing Stops'!$AG:$AG, MATCH(D23,'[1]Full Existing Stops'!$D:$D, 0))</f>
        <v>Y</v>
      </c>
      <c r="AO23" s="86" t="str">
        <f>INDEX( '[1]Full Existing Stops'!$AH:$AH, MATCH(D23,'[1]Full Existing Stops'!$D:$D, 0))</f>
        <v>Trees</v>
      </c>
      <c r="AP23" s="86"/>
      <c r="AQ23" s="86" t="str">
        <f t="shared" si="24"/>
        <v/>
      </c>
      <c r="AR23" s="86" t="str">
        <f t="shared" si="24"/>
        <v/>
      </c>
      <c r="AS23" s="86" t="str">
        <f t="shared" si="24"/>
        <v/>
      </c>
      <c r="AT23" s="86" t="str">
        <f t="shared" si="24"/>
        <v/>
      </c>
      <c r="AU23" s="86" t="str">
        <f t="shared" si="24"/>
        <v/>
      </c>
      <c r="AV23" s="86" t="str">
        <f t="shared" si="24"/>
        <v/>
      </c>
      <c r="AW23" s="86" t="str">
        <f t="shared" si="24"/>
        <v>X</v>
      </c>
      <c r="AX23" s="86" t="str">
        <f t="shared" si="24"/>
        <v/>
      </c>
      <c r="AY23" s="86"/>
      <c r="AZ23" s="86" t="s">
        <v>114</v>
      </c>
      <c r="BA23" s="86" t="s">
        <v>115</v>
      </c>
      <c r="BB23" s="82">
        <f t="shared" si="1"/>
        <v>0</v>
      </c>
      <c r="BC23" s="205">
        <f t="shared" si="2"/>
        <v>0</v>
      </c>
      <c r="BD23" s="86"/>
      <c r="BE23" s="86" t="str">
        <f t="shared" si="3"/>
        <v/>
      </c>
      <c r="BF23" s="86" t="str">
        <f t="shared" si="4"/>
        <v/>
      </c>
      <c r="BG23" s="86" t="str">
        <f t="shared" si="5"/>
        <v/>
      </c>
      <c r="BH23" s="86" t="str">
        <f t="shared" si="6"/>
        <v/>
      </c>
      <c r="BI23" s="86" t="str">
        <f t="shared" si="7"/>
        <v/>
      </c>
      <c r="BJ23" s="86" t="str">
        <f t="shared" si="8"/>
        <v/>
      </c>
      <c r="BK23" s="86" t="str">
        <f t="shared" si="9"/>
        <v/>
      </c>
      <c r="BL23" s="86" t="str">
        <f t="shared" si="10"/>
        <v/>
      </c>
      <c r="BM23" s="86" t="str">
        <f t="shared" si="11"/>
        <v>X</v>
      </c>
      <c r="BN23" s="86" t="str">
        <f t="shared" si="12"/>
        <v/>
      </c>
      <c r="BO23" s="86"/>
      <c r="BP23" s="86" t="str">
        <f t="shared" si="13"/>
        <v>X</v>
      </c>
      <c r="BQ23" s="86" t="str">
        <f t="shared" si="14"/>
        <v>X</v>
      </c>
      <c r="BR23" s="86" t="str">
        <f t="shared" si="15"/>
        <v/>
      </c>
      <c r="BS23" s="86" t="str">
        <f t="shared" si="16"/>
        <v>X</v>
      </c>
      <c r="BT23" s="86" t="str">
        <f t="shared" si="17"/>
        <v/>
      </c>
      <c r="BU23" s="86" t="str">
        <f t="shared" si="18"/>
        <v>X</v>
      </c>
      <c r="BV23" s="86" t="str">
        <f t="shared" si="19"/>
        <v>X</v>
      </c>
      <c r="BW23" s="86"/>
      <c r="BX23" s="86"/>
      <c r="BY23" s="86"/>
      <c r="BZ23" s="86"/>
      <c r="CA23" s="86" t="str">
        <f t="shared" si="20"/>
        <v/>
      </c>
      <c r="CB23" s="86"/>
      <c r="CC23" s="86"/>
      <c r="CD23" s="86" t="str">
        <f t="shared" si="21"/>
        <v/>
      </c>
      <c r="CE23" s="86" t="str">
        <f t="shared" si="22"/>
        <v/>
      </c>
      <c r="CF23" s="86"/>
      <c r="CG23" s="86"/>
      <c r="CH23" s="43"/>
    </row>
    <row r="24" spans="2:86" x14ac:dyDescent="0.35">
      <c r="B24" s="25"/>
      <c r="C24" s="80">
        <v>98</v>
      </c>
      <c r="D24" s="128">
        <v>7019</v>
      </c>
      <c r="E24" s="128" t="s">
        <v>92</v>
      </c>
      <c r="F24" s="164" t="s">
        <v>223</v>
      </c>
      <c r="G24" s="128">
        <v>0</v>
      </c>
      <c r="H24" s="128">
        <v>1238</v>
      </c>
      <c r="I24" s="128">
        <v>5287</v>
      </c>
      <c r="J24" s="128">
        <v>3</v>
      </c>
      <c r="K24" s="128">
        <f t="shared" si="25"/>
        <v>3</v>
      </c>
      <c r="L24" s="133">
        <v>38.891699999899998</v>
      </c>
      <c r="M24" s="133">
        <v>-121.30271561399999</v>
      </c>
      <c r="N24" s="128" t="s">
        <v>128</v>
      </c>
      <c r="O24" s="128" t="s">
        <v>107</v>
      </c>
      <c r="P24" s="128" t="s">
        <v>94</v>
      </c>
      <c r="Q24" s="128" t="s">
        <v>94</v>
      </c>
      <c r="R24" s="128" t="s">
        <v>95</v>
      </c>
      <c r="S24" s="128" t="s">
        <v>96</v>
      </c>
      <c r="T24" s="128" t="s">
        <v>98</v>
      </c>
      <c r="U24" s="128" t="s">
        <v>122</v>
      </c>
      <c r="V24" s="128" t="s">
        <v>122</v>
      </c>
      <c r="W24" s="128" t="s">
        <v>100</v>
      </c>
      <c r="X24" s="128" t="s">
        <v>95</v>
      </c>
      <c r="Y24" s="128" t="s">
        <v>100</v>
      </c>
      <c r="Z24" s="128" t="s">
        <v>94</v>
      </c>
      <c r="AA24" s="128" t="s">
        <v>148</v>
      </c>
      <c r="AB24" s="82" t="str">
        <f>INDEX( '[1]Full Existing Stops'!$AS:$AS, MATCH(D24,'[1]Full Existing Stops'!$D:$D, 0))</f>
        <v>Y</v>
      </c>
      <c r="AC24" s="128" t="str">
        <f>INDEX( '[1]Full Existing Stops'!$AW:$AW, MATCH(D24,'[1]Full Existing Stops'!$D:$D, 0))</f>
        <v>5 x 40</v>
      </c>
      <c r="AD24" s="82">
        <v>5</v>
      </c>
      <c r="AE24" s="128" t="str">
        <f>INDEX( '[1]Full Existing Stops'!$AZ:$AZ, MATCH(D24,'[1]Full Existing Stops'!$D:$D, 0))</f>
        <v>Y</v>
      </c>
      <c r="AF24" s="128" t="s">
        <v>100</v>
      </c>
      <c r="AG24" s="128" t="s">
        <v>100</v>
      </c>
      <c r="AH24" s="82" t="str">
        <f>INDEX( '[1]Full Existing Stops'!$BH:$BH, MATCH(D24,'[1]Full Existing Stops'!$D:$D, 0))</f>
        <v>Y</v>
      </c>
      <c r="AI24" s="82">
        <f>INDEX( '[1]Full Existing Stops'!$BJ:$BJ, MATCH(D24,'[1]Full Existing Stops'!$D:$D, 0))</f>
        <v>2</v>
      </c>
      <c r="AJ24" s="82" t="str">
        <f>INDEX( '[1]Full Existing Stops'!$BF:$BF, MATCH(D24,'[1]Full Existing Stops'!$D:$D, 0))</f>
        <v>Residential</v>
      </c>
      <c r="AK24" s="82">
        <v>0</v>
      </c>
      <c r="AL24" s="82" t="s">
        <v>114</v>
      </c>
      <c r="AM24" s="82" t="s">
        <v>104</v>
      </c>
      <c r="AN24" s="82" t="str">
        <f>INDEX( '[1]Full Existing Stops'!$AG:$AG, MATCH(D24,'[1]Full Existing Stops'!$D:$D, 0))</f>
        <v>N</v>
      </c>
      <c r="AO24" s="82" t="str">
        <f>INDEX( '[1]Full Existing Stops'!$AH:$AH, MATCH(D24,'[1]Full Existing Stops'!$D:$D, 0))</f>
        <v xml:space="preserve"> - </v>
      </c>
      <c r="AP24" s="128"/>
      <c r="AQ24" s="82" t="str">
        <f t="shared" si="24"/>
        <v/>
      </c>
      <c r="AR24" s="82" t="str">
        <f t="shared" si="24"/>
        <v/>
      </c>
      <c r="AS24" s="82" t="str">
        <f t="shared" si="24"/>
        <v/>
      </c>
      <c r="AT24" s="82" t="str">
        <f t="shared" si="24"/>
        <v/>
      </c>
      <c r="AU24" s="82" t="str">
        <f t="shared" si="24"/>
        <v/>
      </c>
      <c r="AV24" s="82" t="str">
        <f t="shared" si="24"/>
        <v/>
      </c>
      <c r="AW24" s="82" t="str">
        <f t="shared" si="24"/>
        <v>X</v>
      </c>
      <c r="AX24" s="82" t="str">
        <f t="shared" si="24"/>
        <v/>
      </c>
      <c r="AY24" s="82"/>
      <c r="AZ24" s="82" t="s">
        <v>114</v>
      </c>
      <c r="BA24" s="82"/>
      <c r="BB24" s="82">
        <f t="shared" si="1"/>
        <v>0</v>
      </c>
      <c r="BC24" s="204">
        <f t="shared" si="2"/>
        <v>0</v>
      </c>
      <c r="BD24" s="82"/>
      <c r="BE24" s="82" t="str">
        <f t="shared" si="3"/>
        <v/>
      </c>
      <c r="BF24" s="82" t="str">
        <f t="shared" si="4"/>
        <v/>
      </c>
      <c r="BG24" s="82" t="str">
        <f t="shared" si="5"/>
        <v/>
      </c>
      <c r="BH24" s="82" t="str">
        <f t="shared" si="6"/>
        <v/>
      </c>
      <c r="BI24" s="82" t="str">
        <f t="shared" si="7"/>
        <v/>
      </c>
      <c r="BJ24" s="82" t="str">
        <f t="shared" si="8"/>
        <v>X</v>
      </c>
      <c r="BK24" s="82">
        <f t="shared" si="9"/>
        <v>3</v>
      </c>
      <c r="BL24" s="82" t="str">
        <f t="shared" si="10"/>
        <v/>
      </c>
      <c r="BM24" s="82" t="str">
        <f t="shared" si="11"/>
        <v>X</v>
      </c>
      <c r="BN24" s="82" t="str">
        <f t="shared" si="12"/>
        <v/>
      </c>
      <c r="BO24" s="82"/>
      <c r="BP24" s="82" t="str">
        <f t="shared" si="13"/>
        <v>X</v>
      </c>
      <c r="BQ24" s="82" t="str">
        <f t="shared" si="14"/>
        <v>X</v>
      </c>
      <c r="BR24" s="82" t="str">
        <f t="shared" si="15"/>
        <v/>
      </c>
      <c r="BS24" s="82" t="str">
        <f t="shared" si="16"/>
        <v>X</v>
      </c>
      <c r="BT24" s="82" t="str">
        <f t="shared" si="17"/>
        <v/>
      </c>
      <c r="BU24" s="82" t="str">
        <f t="shared" si="18"/>
        <v>X</v>
      </c>
      <c r="BV24" s="82" t="str">
        <f t="shared" si="19"/>
        <v>X</v>
      </c>
      <c r="BW24" s="82"/>
      <c r="BX24" s="82"/>
      <c r="BY24" s="82"/>
      <c r="BZ24" s="82"/>
      <c r="CA24" s="82" t="str">
        <f t="shared" si="20"/>
        <v>X</v>
      </c>
      <c r="CB24" s="82"/>
      <c r="CC24" s="82"/>
      <c r="CD24" s="82" t="str">
        <f t="shared" si="21"/>
        <v/>
      </c>
      <c r="CE24" s="82" t="str">
        <f t="shared" si="22"/>
        <v/>
      </c>
      <c r="CF24" s="82"/>
      <c r="CG24" s="82"/>
      <c r="CH24" s="42"/>
    </row>
    <row r="25" spans="2:86" x14ac:dyDescent="0.35">
      <c r="B25" s="27"/>
      <c r="C25" s="84">
        <v>123</v>
      </c>
      <c r="D25" s="126" t="s">
        <v>85</v>
      </c>
      <c r="E25" s="126" t="s">
        <v>92</v>
      </c>
      <c r="F25" s="165" t="s">
        <v>224</v>
      </c>
      <c r="G25" s="126"/>
      <c r="H25" s="126">
        <v>1064</v>
      </c>
      <c r="I25" s="126">
        <v>4881</v>
      </c>
      <c r="J25" s="126">
        <v>3</v>
      </c>
      <c r="K25" s="126">
        <f t="shared" si="25"/>
        <v>3</v>
      </c>
      <c r="L25" s="134">
        <v>38.81154137</v>
      </c>
      <c r="M25" s="134">
        <v>-121.2589581</v>
      </c>
      <c r="N25" s="126">
        <v>20</v>
      </c>
      <c r="O25" s="126" t="s">
        <v>94</v>
      </c>
      <c r="P25" s="126" t="s">
        <v>94</v>
      </c>
      <c r="Q25" s="126" t="s">
        <v>94</v>
      </c>
      <c r="R25" s="126" t="s">
        <v>95</v>
      </c>
      <c r="S25" s="126" t="s">
        <v>96</v>
      </c>
      <c r="T25" s="126" t="s">
        <v>225</v>
      </c>
      <c r="U25" s="126" t="s">
        <v>98</v>
      </c>
      <c r="V25" s="126" t="s">
        <v>95</v>
      </c>
      <c r="W25" s="126" t="s">
        <v>94</v>
      </c>
      <c r="X25" s="126" t="s">
        <v>95</v>
      </c>
      <c r="Y25" s="126" t="s">
        <v>94</v>
      </c>
      <c r="Z25" s="126" t="s">
        <v>94</v>
      </c>
      <c r="AA25" s="126" t="s">
        <v>99</v>
      </c>
      <c r="AB25" s="86" t="str">
        <f>INDEX('[1]Full New Stop'!$AS:$AS, MATCH(F25,'[1]Full New Stop'!$E:$E, 0))</f>
        <v>Y</v>
      </c>
      <c r="AC25" s="126" t="e">
        <f>INDEX('[1]Full New Stop'!$AW:$AW, MATCH($D25,'[1]Full New Stop'!$E:$E, 0))</f>
        <v>#N/A</v>
      </c>
      <c r="AD25" s="86">
        <v>6.5</v>
      </c>
      <c r="AE25" s="126" t="e">
        <f>INDEX('[1]Full New Stop'!$AZ:$AZ, MATCH($D25,'[1]Full New Stop'!$E:$E, 0))</f>
        <v>#N/A</v>
      </c>
      <c r="AF25" s="126" t="s">
        <v>96</v>
      </c>
      <c r="AG25" s="126" t="s">
        <v>94</v>
      </c>
      <c r="AH25" s="86" t="e">
        <f>INDEX('[1]Full New Stop'!$BH:$BH, MATCH($D25,'[1]Full New Stop'!$E:$E, 0))</f>
        <v>#N/A</v>
      </c>
      <c r="AI25" s="86" t="e">
        <f>INDEX('[1]Full New Stop'!$BJ:$BJ, MATCH(F25,'[1]Full New Stop'!$E:$E, 0))</f>
        <v>#REF!</v>
      </c>
      <c r="AJ25" s="86" t="str">
        <f>INDEX('[1]Full New Stop'!$BF:$BF, MATCH(F25,'[1]Full New Stop'!$E:$E, 0))</f>
        <v>Park</v>
      </c>
      <c r="AK25" s="86" t="s">
        <v>226</v>
      </c>
      <c r="AL25" s="86" t="s">
        <v>101</v>
      </c>
      <c r="AM25" s="86" t="s">
        <v>104</v>
      </c>
      <c r="AN25" s="86" t="str">
        <f>INDEX('[1]Full New Stop'!$AG:$AG, MATCH(F25,'[1]Full New Stop'!$E:$E, 0))</f>
        <v>N</v>
      </c>
      <c r="AO25" s="86" t="str">
        <f>INDEX('[1]Full New Stop'!$AH:$AH, MATCH(F25,'[1]Full New Stop'!$E:$E, 0))</f>
        <v xml:space="preserve"> - </v>
      </c>
      <c r="AP25" s="86"/>
      <c r="AQ25" s="86" t="str">
        <f t="shared" si="24"/>
        <v/>
      </c>
      <c r="AR25" s="86" t="str">
        <f t="shared" si="24"/>
        <v>X</v>
      </c>
      <c r="AS25" s="86" t="str">
        <f t="shared" si="24"/>
        <v/>
      </c>
      <c r="AT25" s="86" t="str">
        <f t="shared" si="24"/>
        <v/>
      </c>
      <c r="AU25" s="86" t="str">
        <f t="shared" si="24"/>
        <v/>
      </c>
      <c r="AV25" s="86" t="str">
        <f t="shared" si="24"/>
        <v/>
      </c>
      <c r="AW25" s="86" t="str">
        <f t="shared" si="24"/>
        <v/>
      </c>
      <c r="AX25" s="86" t="str">
        <f t="shared" si="24"/>
        <v/>
      </c>
      <c r="AY25" s="86"/>
      <c r="AZ25" s="86" t="s">
        <v>101</v>
      </c>
      <c r="BA25" s="86" t="s">
        <v>133</v>
      </c>
      <c r="BB25" s="82">
        <f t="shared" si="1"/>
        <v>-1</v>
      </c>
      <c r="BC25" s="205" t="s">
        <v>103</v>
      </c>
      <c r="BD25" s="86"/>
      <c r="BE25" s="86" t="str">
        <f t="shared" si="3"/>
        <v/>
      </c>
      <c r="BF25" s="86" t="str">
        <f t="shared" si="4"/>
        <v>X</v>
      </c>
      <c r="BG25" s="86" t="str">
        <f t="shared" si="5"/>
        <v/>
      </c>
      <c r="BH25" s="86" t="str">
        <f t="shared" si="6"/>
        <v/>
      </c>
      <c r="BI25" s="86" t="str">
        <f t="shared" si="7"/>
        <v/>
      </c>
      <c r="BJ25" s="86" t="str">
        <f t="shared" si="8"/>
        <v>X</v>
      </c>
      <c r="BK25" s="86">
        <f t="shared" si="9"/>
        <v>1.5</v>
      </c>
      <c r="BL25" s="86" t="e">
        <f t="shared" si="10"/>
        <v>#N/A</v>
      </c>
      <c r="BM25" s="86" t="str">
        <f t="shared" si="11"/>
        <v>X</v>
      </c>
      <c r="BN25" s="86" t="str">
        <f t="shared" si="12"/>
        <v/>
      </c>
      <c r="BO25" s="86"/>
      <c r="BP25" s="86" t="str">
        <f t="shared" si="13"/>
        <v/>
      </c>
      <c r="BQ25" s="86" t="str">
        <f t="shared" si="14"/>
        <v>X</v>
      </c>
      <c r="BR25" s="86" t="str">
        <f t="shared" si="15"/>
        <v/>
      </c>
      <c r="BS25" s="86" t="str">
        <f t="shared" si="16"/>
        <v>X</v>
      </c>
      <c r="BT25" s="86" t="str">
        <f t="shared" si="17"/>
        <v/>
      </c>
      <c r="BU25" s="86" t="str">
        <f t="shared" si="18"/>
        <v>X</v>
      </c>
      <c r="BV25" s="86" t="str">
        <f t="shared" si="19"/>
        <v>X</v>
      </c>
      <c r="BW25" s="86"/>
      <c r="BX25" s="86"/>
      <c r="BY25" s="86"/>
      <c r="BZ25" s="86"/>
      <c r="CA25" s="86" t="str">
        <f t="shared" si="20"/>
        <v>X</v>
      </c>
      <c r="CB25" s="86"/>
      <c r="CC25" s="86"/>
      <c r="CD25" s="86" t="str">
        <f t="shared" si="21"/>
        <v/>
      </c>
      <c r="CE25" s="86" t="s">
        <v>104</v>
      </c>
      <c r="CF25" s="86"/>
      <c r="CG25" s="86"/>
      <c r="CH25" s="43"/>
    </row>
    <row r="26" spans="2:86" x14ac:dyDescent="0.35">
      <c r="B26" s="25"/>
      <c r="C26" s="80">
        <v>125</v>
      </c>
      <c r="D26" s="128" t="s">
        <v>85</v>
      </c>
      <c r="E26" s="128" t="s">
        <v>92</v>
      </c>
      <c r="F26" s="164" t="s">
        <v>227</v>
      </c>
      <c r="G26" s="128"/>
      <c r="H26" s="128">
        <v>1728</v>
      </c>
      <c r="I26" s="128">
        <v>6377</v>
      </c>
      <c r="J26" s="128">
        <v>3</v>
      </c>
      <c r="K26" s="128">
        <f t="shared" si="25"/>
        <v>3</v>
      </c>
      <c r="L26" s="133">
        <v>38.806945710000001</v>
      </c>
      <c r="M26" s="133">
        <v>-121.26835498</v>
      </c>
      <c r="N26" s="128">
        <v>20</v>
      </c>
      <c r="O26" s="128" t="s">
        <v>94</v>
      </c>
      <c r="P26" s="128" t="s">
        <v>94</v>
      </c>
      <c r="Q26" s="128" t="s">
        <v>94</v>
      </c>
      <c r="R26" s="128" t="s">
        <v>95</v>
      </c>
      <c r="S26" s="128" t="s">
        <v>96</v>
      </c>
      <c r="T26" s="128" t="s">
        <v>97</v>
      </c>
      <c r="U26" s="128" t="s">
        <v>98</v>
      </c>
      <c r="V26" s="128" t="s">
        <v>95</v>
      </c>
      <c r="W26" s="128" t="s">
        <v>94</v>
      </c>
      <c r="X26" s="128" t="s">
        <v>95</v>
      </c>
      <c r="Y26" s="128" t="s">
        <v>94</v>
      </c>
      <c r="Z26" s="128" t="s">
        <v>96</v>
      </c>
      <c r="AA26" s="128" t="s">
        <v>99</v>
      </c>
      <c r="AB26" s="82" t="str">
        <f>INDEX('[1]Full New Stop'!$AS:$AS, MATCH(F26,'[1]Full New Stop'!$E:$E, 0))</f>
        <v>Y</v>
      </c>
      <c r="AC26" s="128" t="e">
        <f>INDEX('[1]Full New Stop'!$AW:$AW, MATCH($D26,'[1]Full New Stop'!$E:$E, 0))</f>
        <v>#N/A</v>
      </c>
      <c r="AD26" s="82">
        <v>8.5</v>
      </c>
      <c r="AE26" s="128" t="e">
        <f>INDEX('[1]Full New Stop'!$AZ:$AZ, MATCH($D26,'[1]Full New Stop'!$E:$E, 0))</f>
        <v>#N/A</v>
      </c>
      <c r="AF26" s="128" t="s">
        <v>96</v>
      </c>
      <c r="AG26" s="128" t="s">
        <v>94</v>
      </c>
      <c r="AH26" s="82" t="e">
        <f>INDEX('[1]Full New Stop'!$BH:$BH, MATCH($D26,'[1]Full New Stop'!$E:$E, 0))</f>
        <v>#N/A</v>
      </c>
      <c r="AI26" s="82">
        <f>INDEX('[1]Full New Stop'!$BJ:$BJ, MATCH(F26,'[1]Full New Stop'!$E:$E, 0))</f>
        <v>0</v>
      </c>
      <c r="AJ26" s="82" t="str">
        <f>INDEX('[1]Full New Stop'!$BF:$BF, MATCH(F26,'[1]Full New Stop'!$E:$E, 0))</f>
        <v>Residential</v>
      </c>
      <c r="AK26" s="82" t="s">
        <v>228</v>
      </c>
      <c r="AL26" s="82" t="s">
        <v>101</v>
      </c>
      <c r="AM26" s="82" t="s">
        <v>104</v>
      </c>
      <c r="AN26" s="82" t="str">
        <f>INDEX('[1]Full New Stop'!$AG:$AG, MATCH(F26,'[1]Full New Stop'!$E:$E, 0))</f>
        <v>Y</v>
      </c>
      <c r="AO26" s="82" t="str">
        <f>INDEX('[1]Full New Stop'!$AH:$AH, MATCH(F26,'[1]Full New Stop'!$E:$E, 0))</f>
        <v xml:space="preserve">Trees </v>
      </c>
      <c r="AP26" s="128"/>
      <c r="AQ26" s="82" t="str">
        <f t="shared" si="24"/>
        <v/>
      </c>
      <c r="AR26" s="82" t="str">
        <f t="shared" si="24"/>
        <v>X</v>
      </c>
      <c r="AS26" s="82" t="str">
        <f t="shared" si="24"/>
        <v/>
      </c>
      <c r="AT26" s="82" t="str">
        <f t="shared" si="24"/>
        <v/>
      </c>
      <c r="AU26" s="82" t="str">
        <f t="shared" si="24"/>
        <v/>
      </c>
      <c r="AV26" s="82" t="str">
        <f t="shared" si="24"/>
        <v/>
      </c>
      <c r="AW26" s="82" t="str">
        <f t="shared" si="24"/>
        <v/>
      </c>
      <c r="AX26" s="82" t="str">
        <f t="shared" si="24"/>
        <v/>
      </c>
      <c r="AY26" s="82"/>
      <c r="AZ26" s="82" t="s">
        <v>101</v>
      </c>
      <c r="BA26" s="82" t="s">
        <v>133</v>
      </c>
      <c r="BB26" s="82">
        <f t="shared" si="1"/>
        <v>-1</v>
      </c>
      <c r="BC26" s="204" t="s">
        <v>103</v>
      </c>
      <c r="BD26" s="82"/>
      <c r="BE26" s="82" t="str">
        <f t="shared" si="3"/>
        <v/>
      </c>
      <c r="BF26" s="82" t="str">
        <f t="shared" si="4"/>
        <v>X</v>
      </c>
      <c r="BG26" s="82" t="str">
        <f t="shared" si="5"/>
        <v/>
      </c>
      <c r="BH26" s="82" t="str">
        <f t="shared" si="6"/>
        <v/>
      </c>
      <c r="BI26" s="82" t="str">
        <f t="shared" si="7"/>
        <v/>
      </c>
      <c r="BJ26" s="82" t="str">
        <f t="shared" si="8"/>
        <v/>
      </c>
      <c r="BK26" s="82" t="str">
        <f t="shared" si="9"/>
        <v/>
      </c>
      <c r="BL26" s="82" t="e">
        <f t="shared" si="10"/>
        <v>#N/A</v>
      </c>
      <c r="BM26" s="82" t="str">
        <f t="shared" si="11"/>
        <v>X</v>
      </c>
      <c r="BN26" s="82" t="str">
        <f t="shared" si="12"/>
        <v/>
      </c>
      <c r="BO26" s="82"/>
      <c r="BP26" s="82" t="str">
        <f t="shared" si="13"/>
        <v/>
      </c>
      <c r="BQ26" s="82" t="str">
        <f t="shared" si="14"/>
        <v>X</v>
      </c>
      <c r="BR26" s="82" t="str">
        <f t="shared" si="15"/>
        <v/>
      </c>
      <c r="BS26" s="82" t="str">
        <f t="shared" si="16"/>
        <v>X</v>
      </c>
      <c r="BT26" s="82" t="str">
        <f t="shared" si="17"/>
        <v/>
      </c>
      <c r="BU26" s="82" t="str">
        <f t="shared" si="18"/>
        <v>X</v>
      </c>
      <c r="BV26" s="82" t="str">
        <f t="shared" si="19"/>
        <v>X</v>
      </c>
      <c r="BW26" s="82"/>
      <c r="BX26" s="82"/>
      <c r="BY26" s="82"/>
      <c r="BZ26" s="82"/>
      <c r="CA26" s="82" t="str">
        <f t="shared" si="20"/>
        <v/>
      </c>
      <c r="CB26" s="82"/>
      <c r="CC26" s="82"/>
      <c r="CD26" s="82" t="str">
        <f t="shared" si="21"/>
        <v/>
      </c>
      <c r="CE26" s="82" t="str">
        <f>IF(OR(ISNUMBER(SEARCH("N", AH26)), ISNUMBER(SEARCH("-", AH26))), "X", "")</f>
        <v/>
      </c>
      <c r="CF26" s="82"/>
      <c r="CG26" s="82"/>
      <c r="CH26" s="42"/>
    </row>
    <row r="27" spans="2:86" x14ac:dyDescent="0.35">
      <c r="B27" s="27"/>
      <c r="C27" s="84">
        <v>141</v>
      </c>
      <c r="D27" s="126" t="s">
        <v>85</v>
      </c>
      <c r="E27" s="126" t="s">
        <v>92</v>
      </c>
      <c r="F27" s="165" t="s">
        <v>229</v>
      </c>
      <c r="G27" s="126"/>
      <c r="H27" s="126">
        <v>1064</v>
      </c>
      <c r="I27" s="126">
        <v>4881</v>
      </c>
      <c r="J27" s="126">
        <v>3</v>
      </c>
      <c r="K27" s="126">
        <f t="shared" si="25"/>
        <v>3</v>
      </c>
      <c r="L27" s="134">
        <v>38.811390090000003</v>
      </c>
      <c r="M27" s="134">
        <v>-121.25855073</v>
      </c>
      <c r="N27" s="126">
        <v>20</v>
      </c>
      <c r="O27" s="126" t="s">
        <v>94</v>
      </c>
      <c r="P27" s="126" t="s">
        <v>94</v>
      </c>
      <c r="Q27" s="126" t="s">
        <v>94</v>
      </c>
      <c r="R27" s="126" t="s">
        <v>95</v>
      </c>
      <c r="S27" s="126" t="s">
        <v>96</v>
      </c>
      <c r="T27" s="126" t="s">
        <v>97</v>
      </c>
      <c r="U27" s="126" t="s">
        <v>98</v>
      </c>
      <c r="V27" s="126" t="s">
        <v>95</v>
      </c>
      <c r="W27" s="126" t="s">
        <v>94</v>
      </c>
      <c r="X27" s="126" t="s">
        <v>95</v>
      </c>
      <c r="Y27" s="126" t="s">
        <v>94</v>
      </c>
      <c r="Z27" s="126" t="s">
        <v>96</v>
      </c>
      <c r="AA27" s="126" t="s">
        <v>99</v>
      </c>
      <c r="AB27" s="86" t="str">
        <f>INDEX('[1]Full New Stop'!$AS:$AS, MATCH(F27,'[1]Full New Stop'!$E:$E, 0))</f>
        <v>Y</v>
      </c>
      <c r="AC27" s="126" t="e">
        <f>INDEX('[1]Full New Stop'!$AW:$AW, MATCH($D27,'[1]Full New Stop'!$E:$E, 0))</f>
        <v>#N/A</v>
      </c>
      <c r="AD27" s="86">
        <v>6.5</v>
      </c>
      <c r="AE27" s="126" t="e">
        <f>INDEX('[1]Full New Stop'!$AZ:$AZ, MATCH($D27,'[1]Full New Stop'!$E:$E, 0))</f>
        <v>#N/A</v>
      </c>
      <c r="AF27" s="126" t="s">
        <v>96</v>
      </c>
      <c r="AG27" s="126" t="s">
        <v>94</v>
      </c>
      <c r="AH27" s="86" t="e">
        <f>INDEX('[1]Full New Stop'!$BH:$BH, MATCH($D27,'[1]Full New Stop'!$E:$E, 0))</f>
        <v>#N/A</v>
      </c>
      <c r="AI27" s="86">
        <f>INDEX('[1]Full New Stop'!$BJ:$BJ, MATCH(F27,'[1]Full New Stop'!$E:$E, 0))</f>
        <v>2</v>
      </c>
      <c r="AJ27" s="86" t="str">
        <f>INDEX('[1]Full New Stop'!$BF:$BF, MATCH(F27,'[1]Full New Stop'!$E:$E, 0))</f>
        <v>Senior Housing</v>
      </c>
      <c r="AK27" s="86" t="s">
        <v>230</v>
      </c>
      <c r="AL27" s="86" t="s">
        <v>101</v>
      </c>
      <c r="AM27" s="86" t="s">
        <v>104</v>
      </c>
      <c r="AN27" s="86" t="str">
        <f>INDEX('[1]Full New Stop'!$AG:$AG, MATCH(F27,'[1]Full New Stop'!$E:$E, 0))</f>
        <v>Y</v>
      </c>
      <c r="AO27" s="86" t="str">
        <f>INDEX('[1]Full New Stop'!$AH:$AH, MATCH(F27,'[1]Full New Stop'!$E:$E, 0))</f>
        <v>Partial - Trees</v>
      </c>
      <c r="AP27" s="86"/>
      <c r="AQ27" s="86" t="str">
        <f t="shared" si="24"/>
        <v/>
      </c>
      <c r="AR27" s="86" t="str">
        <f t="shared" si="24"/>
        <v>X</v>
      </c>
      <c r="AS27" s="86" t="str">
        <f t="shared" si="24"/>
        <v/>
      </c>
      <c r="AT27" s="86" t="str">
        <f t="shared" si="24"/>
        <v/>
      </c>
      <c r="AU27" s="86" t="str">
        <f t="shared" si="24"/>
        <v/>
      </c>
      <c r="AV27" s="86" t="str">
        <f t="shared" si="24"/>
        <v/>
      </c>
      <c r="AW27" s="86" t="str">
        <f t="shared" si="24"/>
        <v/>
      </c>
      <c r="AX27" s="86" t="str">
        <f t="shared" si="24"/>
        <v/>
      </c>
      <c r="AY27" s="86"/>
      <c r="AZ27" s="86" t="s">
        <v>101</v>
      </c>
      <c r="BA27" s="86" t="s">
        <v>133</v>
      </c>
      <c r="BB27" s="82">
        <f t="shared" si="1"/>
        <v>-1</v>
      </c>
      <c r="BC27" s="205" t="s">
        <v>103</v>
      </c>
      <c r="BD27" s="86"/>
      <c r="BE27" s="86" t="str">
        <f t="shared" si="3"/>
        <v/>
      </c>
      <c r="BF27" s="86" t="str">
        <f t="shared" si="4"/>
        <v>X</v>
      </c>
      <c r="BG27" s="86" t="str">
        <f t="shared" si="5"/>
        <v/>
      </c>
      <c r="BH27" s="86" t="str">
        <f t="shared" si="6"/>
        <v/>
      </c>
      <c r="BI27" s="86" t="str">
        <f t="shared" si="7"/>
        <v/>
      </c>
      <c r="BJ27" s="86" t="str">
        <f t="shared" si="8"/>
        <v>X</v>
      </c>
      <c r="BK27" s="86">
        <f t="shared" si="9"/>
        <v>1.5</v>
      </c>
      <c r="BL27" s="86" t="e">
        <f t="shared" si="10"/>
        <v>#N/A</v>
      </c>
      <c r="BM27" s="86" t="str">
        <f t="shared" si="11"/>
        <v>X</v>
      </c>
      <c r="BN27" s="86" t="str">
        <f t="shared" si="12"/>
        <v/>
      </c>
      <c r="BO27" s="86"/>
      <c r="BP27" s="86" t="str">
        <f t="shared" si="13"/>
        <v/>
      </c>
      <c r="BQ27" s="86" t="str">
        <f t="shared" si="14"/>
        <v>X</v>
      </c>
      <c r="BR27" s="86" t="str">
        <f t="shared" si="15"/>
        <v/>
      </c>
      <c r="BS27" s="86" t="str">
        <f t="shared" si="16"/>
        <v>X</v>
      </c>
      <c r="BT27" s="86" t="str">
        <f t="shared" si="17"/>
        <v/>
      </c>
      <c r="BU27" s="86" t="str">
        <f t="shared" si="18"/>
        <v>X</v>
      </c>
      <c r="BV27" s="86" t="str">
        <f t="shared" si="19"/>
        <v>X</v>
      </c>
      <c r="BW27" s="86"/>
      <c r="BX27" s="86"/>
      <c r="BY27" s="86"/>
      <c r="BZ27" s="86"/>
      <c r="CA27" s="86" t="str">
        <f t="shared" si="20"/>
        <v/>
      </c>
      <c r="CB27" s="86"/>
      <c r="CC27" s="86"/>
      <c r="CD27" s="86" t="str">
        <f t="shared" si="21"/>
        <v/>
      </c>
      <c r="CE27" s="86" t="s">
        <v>104</v>
      </c>
      <c r="CF27" s="86"/>
      <c r="CG27" s="86"/>
      <c r="CH27" s="43"/>
    </row>
    <row r="28" spans="2:86" x14ac:dyDescent="0.35">
      <c r="B28" s="25"/>
      <c r="C28" s="80">
        <v>117</v>
      </c>
      <c r="D28" s="128" t="s">
        <v>85</v>
      </c>
      <c r="E28" s="128" t="s">
        <v>92</v>
      </c>
      <c r="F28" s="164" t="s">
        <v>231</v>
      </c>
      <c r="G28" s="128"/>
      <c r="H28" s="128">
        <v>1064</v>
      </c>
      <c r="I28" s="128">
        <v>4881</v>
      </c>
      <c r="J28" s="128">
        <v>3</v>
      </c>
      <c r="K28" s="128">
        <f t="shared" si="25"/>
        <v>3</v>
      </c>
      <c r="L28" s="133">
        <v>38.814797290000001</v>
      </c>
      <c r="M28" s="133">
        <v>-121.25926004</v>
      </c>
      <c r="N28" s="128">
        <v>20</v>
      </c>
      <c r="O28" s="128" t="s">
        <v>94</v>
      </c>
      <c r="P28" s="128" t="s">
        <v>94</v>
      </c>
      <c r="Q28" s="128" t="s">
        <v>94</v>
      </c>
      <c r="R28" s="128" t="s">
        <v>95</v>
      </c>
      <c r="S28" s="128" t="s">
        <v>94</v>
      </c>
      <c r="T28" s="128" t="s">
        <v>98</v>
      </c>
      <c r="U28" s="128" t="s">
        <v>122</v>
      </c>
      <c r="V28" s="128" t="s">
        <v>95</v>
      </c>
      <c r="W28" s="128" t="s">
        <v>94</v>
      </c>
      <c r="X28" s="128" t="s">
        <v>95</v>
      </c>
      <c r="Y28" s="128" t="s">
        <v>94</v>
      </c>
      <c r="Z28" s="128" t="s">
        <v>94</v>
      </c>
      <c r="AA28" s="128" t="s">
        <v>99</v>
      </c>
      <c r="AB28" s="82" t="str">
        <f>INDEX('[1]Full New Stop'!$AS:$AS, MATCH(F28,'[1]Full New Stop'!$E:$E, 0))</f>
        <v>Y</v>
      </c>
      <c r="AC28" s="128" t="e">
        <f>INDEX('[1]Full New Stop'!$AW:$AW, MATCH($D28,'[1]Full New Stop'!$E:$E, 0))</f>
        <v>#N/A</v>
      </c>
      <c r="AD28" s="82">
        <v>6.5</v>
      </c>
      <c r="AE28" s="128" t="e">
        <f>INDEX('[1]Full New Stop'!$AZ:$AZ, MATCH($D28,'[1]Full New Stop'!$E:$E, 0))</f>
        <v>#N/A</v>
      </c>
      <c r="AF28" s="128" t="s">
        <v>96</v>
      </c>
      <c r="AG28" s="128" t="s">
        <v>94</v>
      </c>
      <c r="AH28" s="82" t="e">
        <f>INDEX('[1]Full New Stop'!$BH:$BH, MATCH($D28,'[1]Full New Stop'!$E:$E, 0))</f>
        <v>#N/A</v>
      </c>
      <c r="AI28" s="82">
        <f>INDEX('[1]Full New Stop'!$BJ:$BJ, MATCH(F28,'[1]Full New Stop'!$E:$E, 0))</f>
        <v>2</v>
      </c>
      <c r="AJ28" s="82" t="str">
        <f>INDEX('[1]Full New Stop'!$BF:$BF, MATCH(F28,'[1]Full New Stop'!$E:$E, 0))</f>
        <v>Savemart</v>
      </c>
      <c r="AK28" s="82" t="s">
        <v>232</v>
      </c>
      <c r="AL28" s="82" t="s">
        <v>101</v>
      </c>
      <c r="AM28" s="82" t="s">
        <v>104</v>
      </c>
      <c r="AN28" s="82" t="str">
        <f>INDEX('[1]Full New Stop'!$AG:$AG, MATCH(F28,'[1]Full New Stop'!$E:$E, 0))</f>
        <v>N</v>
      </c>
      <c r="AO28" s="82" t="str">
        <f>INDEX('[1]Full New Stop'!$AH:$AH, MATCH(F28,'[1]Full New Stop'!$E:$E, 0))</f>
        <v xml:space="preserve"> - </v>
      </c>
      <c r="AP28" s="128"/>
      <c r="AQ28" s="82" t="str">
        <f t="shared" ref="AQ28:AX40" si="26">IF(ISNUMBER(SEARCH(AQ$7,$N28)), "X", "")</f>
        <v/>
      </c>
      <c r="AR28" s="82" t="str">
        <f t="shared" si="26"/>
        <v>X</v>
      </c>
      <c r="AS28" s="82" t="str">
        <f t="shared" si="26"/>
        <v/>
      </c>
      <c r="AT28" s="82" t="str">
        <f t="shared" si="26"/>
        <v/>
      </c>
      <c r="AU28" s="82" t="str">
        <f t="shared" si="26"/>
        <v/>
      </c>
      <c r="AV28" s="82" t="str">
        <f t="shared" si="26"/>
        <v/>
      </c>
      <c r="AW28" s="82" t="str">
        <f t="shared" si="26"/>
        <v/>
      </c>
      <c r="AX28" s="82" t="str">
        <f t="shared" si="26"/>
        <v/>
      </c>
      <c r="AY28" s="82"/>
      <c r="AZ28" s="82" t="s">
        <v>101</v>
      </c>
      <c r="BA28" s="82" t="s">
        <v>159</v>
      </c>
      <c r="BB28" s="82">
        <f t="shared" si="1"/>
        <v>-1</v>
      </c>
      <c r="BC28" s="204" t="s">
        <v>103</v>
      </c>
      <c r="BD28" s="82"/>
      <c r="BE28" s="82" t="str">
        <f t="shared" si="3"/>
        <v>X</v>
      </c>
      <c r="BF28" s="82" t="str">
        <f t="shared" si="4"/>
        <v>X</v>
      </c>
      <c r="BG28" s="82" t="str">
        <f t="shared" si="5"/>
        <v/>
      </c>
      <c r="BH28" s="82" t="str">
        <f t="shared" si="6"/>
        <v/>
      </c>
      <c r="BI28" s="82" t="str">
        <f t="shared" si="7"/>
        <v/>
      </c>
      <c r="BJ28" s="82" t="str">
        <f t="shared" si="8"/>
        <v>X</v>
      </c>
      <c r="BK28" s="82">
        <f t="shared" si="9"/>
        <v>1.5</v>
      </c>
      <c r="BL28" s="82" t="e">
        <f t="shared" si="10"/>
        <v>#N/A</v>
      </c>
      <c r="BM28" s="82" t="str">
        <f t="shared" si="11"/>
        <v>X</v>
      </c>
      <c r="BN28" s="82" t="str">
        <f t="shared" si="12"/>
        <v/>
      </c>
      <c r="BO28" s="82"/>
      <c r="BP28" s="82" t="str">
        <f t="shared" si="13"/>
        <v/>
      </c>
      <c r="BQ28" s="82" t="str">
        <f t="shared" si="14"/>
        <v>X</v>
      </c>
      <c r="BR28" s="82" t="str">
        <f t="shared" si="15"/>
        <v/>
      </c>
      <c r="BS28" s="82" t="str">
        <f t="shared" si="16"/>
        <v>X</v>
      </c>
      <c r="BT28" s="82" t="str">
        <f t="shared" si="17"/>
        <v/>
      </c>
      <c r="BU28" s="82" t="str">
        <f t="shared" si="18"/>
        <v>X</v>
      </c>
      <c r="BV28" s="82" t="str">
        <f t="shared" si="19"/>
        <v>X</v>
      </c>
      <c r="BW28" s="82"/>
      <c r="BX28" s="82"/>
      <c r="BY28" s="82"/>
      <c r="BZ28" s="82"/>
      <c r="CA28" s="82" t="str">
        <f t="shared" si="20"/>
        <v>X</v>
      </c>
      <c r="CB28" s="82"/>
      <c r="CC28" s="82"/>
      <c r="CD28" s="82" t="str">
        <f t="shared" si="21"/>
        <v/>
      </c>
      <c r="CE28" s="82" t="str">
        <f t="shared" ref="CE28:CE40" si="27">IF(OR(ISNUMBER(SEARCH("N", AH28)), ISNUMBER(SEARCH("-", AH28))), "X", "")</f>
        <v/>
      </c>
      <c r="CF28" s="82"/>
      <c r="CG28" s="82"/>
      <c r="CH28" s="42"/>
    </row>
    <row r="29" spans="2:86" ht="29" x14ac:dyDescent="0.35">
      <c r="B29" s="27"/>
      <c r="C29" s="84">
        <v>122</v>
      </c>
      <c r="D29" s="126" t="s">
        <v>85</v>
      </c>
      <c r="E29" s="126" t="s">
        <v>92</v>
      </c>
      <c r="F29" s="165" t="s">
        <v>233</v>
      </c>
      <c r="G29" s="126"/>
      <c r="H29" s="126">
        <v>1064</v>
      </c>
      <c r="I29" s="126">
        <v>4881</v>
      </c>
      <c r="J29" s="126">
        <v>3</v>
      </c>
      <c r="K29" s="126">
        <f t="shared" si="25"/>
        <v>3</v>
      </c>
      <c r="L29" s="134">
        <v>38.814446799999999</v>
      </c>
      <c r="M29" s="134">
        <v>-121.25878428</v>
      </c>
      <c r="N29" s="126">
        <v>20</v>
      </c>
      <c r="O29" s="126" t="s">
        <v>94</v>
      </c>
      <c r="P29" s="126" t="s">
        <v>94</v>
      </c>
      <c r="Q29" s="126" t="s">
        <v>94</v>
      </c>
      <c r="R29" s="126" t="s">
        <v>95</v>
      </c>
      <c r="S29" s="126" t="s">
        <v>96</v>
      </c>
      <c r="T29" s="126" t="s">
        <v>97</v>
      </c>
      <c r="U29" s="126" t="s">
        <v>98</v>
      </c>
      <c r="V29" s="126" t="s">
        <v>95</v>
      </c>
      <c r="W29" s="126" t="s">
        <v>94</v>
      </c>
      <c r="X29" s="126" t="s">
        <v>95</v>
      </c>
      <c r="Y29" s="126" t="s">
        <v>94</v>
      </c>
      <c r="Z29" s="126" t="s">
        <v>96</v>
      </c>
      <c r="AA29" s="126" t="s">
        <v>99</v>
      </c>
      <c r="AB29" s="86" t="s">
        <v>96</v>
      </c>
      <c r="AC29" s="126" t="str">
        <f>'[1]Full New Stop'!$AW$30</f>
        <v>6.5 x cont</v>
      </c>
      <c r="AD29" s="86">
        <v>6.5</v>
      </c>
      <c r="AE29" s="126" t="s">
        <v>96</v>
      </c>
      <c r="AF29" s="126" t="s">
        <v>96</v>
      </c>
      <c r="AG29" s="126" t="s">
        <v>94</v>
      </c>
      <c r="AH29" s="86" t="str">
        <f>'[1]Full New Stop'!$BH$30</f>
        <v>N</v>
      </c>
      <c r="AI29" s="86">
        <f>'[1]Full New Stop'!$BJ$30</f>
        <v>2</v>
      </c>
      <c r="AJ29" s="86" t="str">
        <f>INDEX('[1]Full New Stop'!$BF:$BF, MATCH(F29,'[1]Full New Stop'!$E:$E, 0))</f>
        <v>Savemart Shopping</v>
      </c>
      <c r="AK29" s="86" t="s">
        <v>234</v>
      </c>
      <c r="AL29" s="86" t="s">
        <v>101</v>
      </c>
      <c r="AM29" s="86" t="s">
        <v>104</v>
      </c>
      <c r="AN29" s="86" t="str">
        <f>INDEX('[1]Full New Stop'!$AG:$AG, MATCH(F29,'[1]Full New Stop'!$E:$E, 0))</f>
        <v>N</v>
      </c>
      <c r="AO29" s="86" t="str">
        <f>INDEX('[1]Full New Stop'!$AH:$AH, MATCH(F29,'[1]Full New Stop'!$E:$E, 0))</f>
        <v xml:space="preserve"> - </v>
      </c>
      <c r="AP29" s="86"/>
      <c r="AQ29" s="86" t="str">
        <f t="shared" si="26"/>
        <v/>
      </c>
      <c r="AR29" s="86" t="str">
        <f t="shared" si="26"/>
        <v>X</v>
      </c>
      <c r="AS29" s="86" t="str">
        <f t="shared" si="26"/>
        <v/>
      </c>
      <c r="AT29" s="86" t="str">
        <f t="shared" si="26"/>
        <v/>
      </c>
      <c r="AU29" s="86" t="str">
        <f t="shared" si="26"/>
        <v/>
      </c>
      <c r="AV29" s="86" t="str">
        <f t="shared" si="26"/>
        <v/>
      </c>
      <c r="AW29" s="86" t="str">
        <f t="shared" si="26"/>
        <v/>
      </c>
      <c r="AX29" s="86" t="str">
        <f t="shared" si="26"/>
        <v/>
      </c>
      <c r="AY29" s="86"/>
      <c r="AZ29" s="86" t="s">
        <v>101</v>
      </c>
      <c r="BA29" s="86" t="s">
        <v>159</v>
      </c>
      <c r="BB29" s="82">
        <f t="shared" si="1"/>
        <v>-1</v>
      </c>
      <c r="BC29" s="205" t="s">
        <v>103</v>
      </c>
      <c r="BD29" s="86"/>
      <c r="BE29" s="86" t="str">
        <f t="shared" si="3"/>
        <v/>
      </c>
      <c r="BF29" s="86" t="str">
        <f t="shared" si="4"/>
        <v>X</v>
      </c>
      <c r="BG29" s="86" t="str">
        <f t="shared" si="5"/>
        <v/>
      </c>
      <c r="BH29" s="86" t="str">
        <f t="shared" si="6"/>
        <v/>
      </c>
      <c r="BI29" s="86" t="str">
        <f t="shared" si="7"/>
        <v/>
      </c>
      <c r="BJ29" s="86" t="str">
        <f t="shared" si="8"/>
        <v>X</v>
      </c>
      <c r="BK29" s="86">
        <f t="shared" si="9"/>
        <v>1.5</v>
      </c>
      <c r="BL29" s="86" t="str">
        <f t="shared" si="10"/>
        <v/>
      </c>
      <c r="BM29" s="86" t="str">
        <f t="shared" si="11"/>
        <v>X</v>
      </c>
      <c r="BN29" s="86" t="str">
        <f t="shared" si="12"/>
        <v/>
      </c>
      <c r="BO29" s="86"/>
      <c r="BP29" s="86" t="str">
        <f t="shared" si="13"/>
        <v/>
      </c>
      <c r="BQ29" s="86" t="str">
        <f t="shared" si="14"/>
        <v>X</v>
      </c>
      <c r="BR29" s="86" t="str">
        <f t="shared" si="15"/>
        <v/>
      </c>
      <c r="BS29" s="86" t="str">
        <f t="shared" si="16"/>
        <v>X</v>
      </c>
      <c r="BT29" s="86" t="str">
        <f t="shared" si="17"/>
        <v/>
      </c>
      <c r="BU29" s="86" t="str">
        <f t="shared" si="18"/>
        <v>X</v>
      </c>
      <c r="BV29" s="86" t="str">
        <f t="shared" si="19"/>
        <v>X</v>
      </c>
      <c r="BW29" s="86"/>
      <c r="BX29" s="86"/>
      <c r="BY29" s="86"/>
      <c r="BZ29" s="86"/>
      <c r="CA29" s="86" t="str">
        <f t="shared" si="20"/>
        <v>X</v>
      </c>
      <c r="CB29" s="86"/>
      <c r="CC29" s="86"/>
      <c r="CD29" s="86" t="str">
        <f t="shared" si="21"/>
        <v/>
      </c>
      <c r="CE29" s="86" t="str">
        <f t="shared" si="27"/>
        <v>X</v>
      </c>
      <c r="CF29" s="86"/>
      <c r="CG29" s="86"/>
      <c r="CH29" s="43"/>
    </row>
    <row r="30" spans="2:86" x14ac:dyDescent="0.35">
      <c r="B30" s="25"/>
      <c r="C30" s="80">
        <v>119</v>
      </c>
      <c r="D30" s="128" t="s">
        <v>85</v>
      </c>
      <c r="E30" s="128" t="s">
        <v>92</v>
      </c>
      <c r="F30" s="164" t="s">
        <v>235</v>
      </c>
      <c r="G30" s="128"/>
      <c r="H30" s="128">
        <v>749</v>
      </c>
      <c r="I30" s="128">
        <v>5195</v>
      </c>
      <c r="J30" s="128">
        <v>3</v>
      </c>
      <c r="K30" s="128">
        <f t="shared" si="25"/>
        <v>3</v>
      </c>
      <c r="L30" s="133">
        <v>38.81850524</v>
      </c>
      <c r="M30" s="133">
        <v>-121.28130865999999</v>
      </c>
      <c r="N30" s="128">
        <v>20</v>
      </c>
      <c r="O30" s="128" t="s">
        <v>94</v>
      </c>
      <c r="P30" s="128" t="s">
        <v>94</v>
      </c>
      <c r="Q30" s="128" t="s">
        <v>94</v>
      </c>
      <c r="R30" s="128" t="s">
        <v>95</v>
      </c>
      <c r="S30" s="128" t="s">
        <v>96</v>
      </c>
      <c r="T30" s="128" t="s">
        <v>97</v>
      </c>
      <c r="U30" s="128" t="s">
        <v>98</v>
      </c>
      <c r="V30" s="128" t="s">
        <v>95</v>
      </c>
      <c r="W30" s="128" t="s">
        <v>94</v>
      </c>
      <c r="X30" s="128" t="s">
        <v>95</v>
      </c>
      <c r="Y30" s="128" t="s">
        <v>94</v>
      </c>
      <c r="Z30" s="128" t="s">
        <v>96</v>
      </c>
      <c r="AA30" s="128" t="s">
        <v>99</v>
      </c>
      <c r="AB30" s="82" t="str">
        <f>INDEX('[1]Full New Stop'!$AS:$AS, MATCH(F30,'[1]Full New Stop'!$E:$E, 0))</f>
        <v>Y</v>
      </c>
      <c r="AC30" s="128" t="e">
        <f>INDEX('[1]Full New Stop'!$AW:$AW, MATCH($D30,'[1]Full New Stop'!$E:$E, 0))</f>
        <v>#N/A</v>
      </c>
      <c r="AD30" s="82">
        <v>8.5</v>
      </c>
      <c r="AE30" s="128" t="e">
        <f>INDEX('[1]Full New Stop'!$AZ:$AZ, MATCH($D30,'[1]Full New Stop'!$E:$E, 0))</f>
        <v>#N/A</v>
      </c>
      <c r="AF30" s="128" t="s">
        <v>96</v>
      </c>
      <c r="AG30" s="128" t="s">
        <v>94</v>
      </c>
      <c r="AH30" s="82" t="e">
        <f>INDEX('[1]Full New Stop'!$BH:$BH, MATCH($D30,'[1]Full New Stop'!$E:$E, 0))</f>
        <v>#N/A</v>
      </c>
      <c r="AI30" s="82">
        <f>INDEX('[1]Full New Stop'!$BJ:$BJ, MATCH(F30,'[1]Full New Stop'!$E:$E, 0))</f>
        <v>2</v>
      </c>
      <c r="AJ30" s="82" t="str">
        <f>INDEX('[1]Full New Stop'!$BF:$BF, MATCH(F30,'[1]Full New Stop'!$E:$E, 0))</f>
        <v>Residential, Taco Bell</v>
      </c>
      <c r="AK30" s="82" t="s">
        <v>236</v>
      </c>
      <c r="AL30" s="82" t="s">
        <v>101</v>
      </c>
      <c r="AM30" s="82" t="s">
        <v>104</v>
      </c>
      <c r="AN30" s="82" t="str">
        <f>INDEX('[1]Full New Stop'!$AG:$AG, MATCH(F30,'[1]Full New Stop'!$E:$E, 0))</f>
        <v>N</v>
      </c>
      <c r="AO30" s="82" t="str">
        <f>INDEX('[1]Full New Stop'!$AH:$AH, MATCH(F30,'[1]Full New Stop'!$E:$E, 0))</f>
        <v xml:space="preserve"> - </v>
      </c>
      <c r="AP30" s="128"/>
      <c r="AQ30" s="82" t="str">
        <f t="shared" si="26"/>
        <v/>
      </c>
      <c r="AR30" s="82" t="str">
        <f t="shared" si="26"/>
        <v>X</v>
      </c>
      <c r="AS30" s="82" t="str">
        <f t="shared" si="26"/>
        <v/>
      </c>
      <c r="AT30" s="82" t="str">
        <f t="shared" si="26"/>
        <v/>
      </c>
      <c r="AU30" s="82" t="str">
        <f t="shared" si="26"/>
        <v/>
      </c>
      <c r="AV30" s="82" t="str">
        <f t="shared" si="26"/>
        <v/>
      </c>
      <c r="AW30" s="82" t="str">
        <f t="shared" si="26"/>
        <v/>
      </c>
      <c r="AX30" s="82" t="str">
        <f t="shared" si="26"/>
        <v/>
      </c>
      <c r="AY30" s="82"/>
      <c r="AZ30" s="82" t="s">
        <v>101</v>
      </c>
      <c r="BA30" s="82"/>
      <c r="BB30" s="82">
        <f t="shared" si="1"/>
        <v>-1</v>
      </c>
      <c r="BC30" s="204" t="s">
        <v>103</v>
      </c>
      <c r="BD30" s="82"/>
      <c r="BE30" s="82" t="str">
        <f t="shared" si="3"/>
        <v/>
      </c>
      <c r="BF30" s="82" t="str">
        <f t="shared" si="4"/>
        <v>X</v>
      </c>
      <c r="BG30" s="82" t="str">
        <f t="shared" si="5"/>
        <v/>
      </c>
      <c r="BH30" s="82" t="str">
        <f t="shared" si="6"/>
        <v/>
      </c>
      <c r="BI30" s="82" t="str">
        <f t="shared" si="7"/>
        <v/>
      </c>
      <c r="BJ30" s="82" t="str">
        <f t="shared" si="8"/>
        <v/>
      </c>
      <c r="BK30" s="82" t="str">
        <f t="shared" si="9"/>
        <v/>
      </c>
      <c r="BL30" s="82" t="e">
        <f t="shared" si="10"/>
        <v>#N/A</v>
      </c>
      <c r="BM30" s="82" t="str">
        <f t="shared" si="11"/>
        <v>X</v>
      </c>
      <c r="BN30" s="82" t="str">
        <f t="shared" si="12"/>
        <v/>
      </c>
      <c r="BO30" s="82"/>
      <c r="BP30" s="82" t="str">
        <f t="shared" si="13"/>
        <v/>
      </c>
      <c r="BQ30" s="82" t="str">
        <f t="shared" si="14"/>
        <v>X</v>
      </c>
      <c r="BR30" s="82" t="str">
        <f t="shared" si="15"/>
        <v/>
      </c>
      <c r="BS30" s="82" t="str">
        <f t="shared" si="16"/>
        <v>X</v>
      </c>
      <c r="BT30" s="82" t="str">
        <f t="shared" si="17"/>
        <v/>
      </c>
      <c r="BU30" s="82" t="str">
        <f t="shared" si="18"/>
        <v>X</v>
      </c>
      <c r="BV30" s="82" t="str">
        <f t="shared" si="19"/>
        <v>X</v>
      </c>
      <c r="BW30" s="82"/>
      <c r="BX30" s="82"/>
      <c r="BY30" s="82"/>
      <c r="BZ30" s="82"/>
      <c r="CA30" s="82" t="str">
        <f t="shared" si="20"/>
        <v>X</v>
      </c>
      <c r="CB30" s="82"/>
      <c r="CC30" s="82"/>
      <c r="CD30" s="82" t="str">
        <f t="shared" si="21"/>
        <v/>
      </c>
      <c r="CE30" s="82" t="str">
        <f t="shared" si="27"/>
        <v/>
      </c>
      <c r="CF30" s="82"/>
      <c r="CG30" s="82"/>
      <c r="CH30" s="42"/>
    </row>
    <row r="31" spans="2:86" x14ac:dyDescent="0.35">
      <c r="B31" s="27"/>
      <c r="C31" s="84">
        <v>120</v>
      </c>
      <c r="D31" s="126" t="s">
        <v>85</v>
      </c>
      <c r="E31" s="126" t="s">
        <v>92</v>
      </c>
      <c r="F31" s="165" t="s">
        <v>237</v>
      </c>
      <c r="G31" s="126"/>
      <c r="H31" s="126">
        <v>671</v>
      </c>
      <c r="I31" s="126">
        <v>5978</v>
      </c>
      <c r="J31" s="126">
        <v>3</v>
      </c>
      <c r="K31" s="126">
        <f t="shared" si="25"/>
        <v>3</v>
      </c>
      <c r="L31" s="134">
        <v>38.818739579999999</v>
      </c>
      <c r="M31" s="134">
        <v>-121.27380257999999</v>
      </c>
      <c r="N31" s="126">
        <v>20</v>
      </c>
      <c r="O31" s="126" t="s">
        <v>94</v>
      </c>
      <c r="P31" s="126" t="s">
        <v>94</v>
      </c>
      <c r="Q31" s="126" t="s">
        <v>94</v>
      </c>
      <c r="R31" s="126" t="s">
        <v>95</v>
      </c>
      <c r="S31" s="126" t="s">
        <v>96</v>
      </c>
      <c r="T31" s="126" t="s">
        <v>97</v>
      </c>
      <c r="U31" s="126" t="s">
        <v>98</v>
      </c>
      <c r="V31" s="126" t="s">
        <v>95</v>
      </c>
      <c r="W31" s="126" t="s">
        <v>94</v>
      </c>
      <c r="X31" s="126" t="s">
        <v>95</v>
      </c>
      <c r="Y31" s="126" t="s">
        <v>94</v>
      </c>
      <c r="Z31" s="126" t="s">
        <v>96</v>
      </c>
      <c r="AA31" s="126" t="s">
        <v>99</v>
      </c>
      <c r="AB31" s="86" t="str">
        <f>INDEX('[1]Full New Stop'!$AS:$AS, MATCH(F31,'[1]Full New Stop'!$E:$E, 0))</f>
        <v>Y</v>
      </c>
      <c r="AC31" s="126" t="e">
        <f>INDEX('[1]Full New Stop'!$AW:$AW, MATCH($D31,'[1]Full New Stop'!$E:$E, 0))</f>
        <v>#N/A</v>
      </c>
      <c r="AD31" s="86">
        <v>8.5</v>
      </c>
      <c r="AE31" s="126" t="e">
        <f>INDEX('[1]Full New Stop'!$AZ:$AZ, MATCH($D31,'[1]Full New Stop'!$E:$E, 0))</f>
        <v>#N/A</v>
      </c>
      <c r="AF31" s="126" t="s">
        <v>96</v>
      </c>
      <c r="AG31" s="126" t="s">
        <v>94</v>
      </c>
      <c r="AH31" s="86" t="e">
        <f>INDEX('[1]Full New Stop'!$BH:$BH, MATCH($D31,'[1]Full New Stop'!$E:$E, 0))</f>
        <v>#N/A</v>
      </c>
      <c r="AI31" s="86">
        <f>INDEX('[1]Full New Stop'!$BJ:$BJ, MATCH(F31,'[1]Full New Stop'!$E:$E, 0))</f>
        <v>2</v>
      </c>
      <c r="AJ31" s="86" t="str">
        <f>INDEX('[1]Full New Stop'!$BF:$BF, MATCH(F31,'[1]Full New Stop'!$E:$E, 0))</f>
        <v>Residential</v>
      </c>
      <c r="AK31" s="86" t="s">
        <v>238</v>
      </c>
      <c r="AL31" s="86" t="s">
        <v>101</v>
      </c>
      <c r="AM31" s="86" t="s">
        <v>104</v>
      </c>
      <c r="AN31" s="86" t="str">
        <f>INDEX('[1]Full New Stop'!$AG:$AG, MATCH(F31,'[1]Full New Stop'!$E:$E, 0))</f>
        <v>N</v>
      </c>
      <c r="AO31" s="86" t="str">
        <f>INDEX('[1]Full New Stop'!$AH:$AH, MATCH(F31,'[1]Full New Stop'!$E:$E, 0))</f>
        <v xml:space="preserve"> - </v>
      </c>
      <c r="AP31" s="86"/>
      <c r="AQ31" s="86" t="str">
        <f t="shared" si="26"/>
        <v/>
      </c>
      <c r="AR31" s="86" t="str">
        <f t="shared" si="26"/>
        <v>X</v>
      </c>
      <c r="AS31" s="86" t="str">
        <f t="shared" si="26"/>
        <v/>
      </c>
      <c r="AT31" s="86" t="str">
        <f t="shared" si="26"/>
        <v/>
      </c>
      <c r="AU31" s="86" t="str">
        <f t="shared" si="26"/>
        <v/>
      </c>
      <c r="AV31" s="86" t="str">
        <f t="shared" si="26"/>
        <v/>
      </c>
      <c r="AW31" s="86" t="str">
        <f t="shared" si="26"/>
        <v/>
      </c>
      <c r="AX31" s="86" t="str">
        <f t="shared" si="26"/>
        <v/>
      </c>
      <c r="AY31" s="86"/>
      <c r="AZ31" s="86" t="s">
        <v>101</v>
      </c>
      <c r="BA31" s="86"/>
      <c r="BB31" s="82">
        <f t="shared" si="1"/>
        <v>-1</v>
      </c>
      <c r="BC31" s="205" t="s">
        <v>103</v>
      </c>
      <c r="BD31" s="86"/>
      <c r="BE31" s="86" t="str">
        <f t="shared" si="3"/>
        <v/>
      </c>
      <c r="BF31" s="86" t="str">
        <f t="shared" si="4"/>
        <v>X</v>
      </c>
      <c r="BG31" s="86" t="str">
        <f t="shared" si="5"/>
        <v/>
      </c>
      <c r="BH31" s="86" t="str">
        <f t="shared" si="6"/>
        <v/>
      </c>
      <c r="BI31" s="86" t="str">
        <f t="shared" si="7"/>
        <v/>
      </c>
      <c r="BJ31" s="86" t="str">
        <f t="shared" si="8"/>
        <v/>
      </c>
      <c r="BK31" s="86" t="str">
        <f t="shared" si="9"/>
        <v/>
      </c>
      <c r="BL31" s="86" t="e">
        <f t="shared" si="10"/>
        <v>#N/A</v>
      </c>
      <c r="BM31" s="86" t="str">
        <f t="shared" si="11"/>
        <v>X</v>
      </c>
      <c r="BN31" s="86" t="str">
        <f t="shared" si="12"/>
        <v/>
      </c>
      <c r="BO31" s="86"/>
      <c r="BP31" s="86" t="str">
        <f t="shared" si="13"/>
        <v/>
      </c>
      <c r="BQ31" s="86" t="str">
        <f t="shared" si="14"/>
        <v>X</v>
      </c>
      <c r="BR31" s="86" t="str">
        <f t="shared" si="15"/>
        <v/>
      </c>
      <c r="BS31" s="86" t="str">
        <f t="shared" si="16"/>
        <v>X</v>
      </c>
      <c r="BT31" s="86" t="str">
        <f t="shared" si="17"/>
        <v/>
      </c>
      <c r="BU31" s="86" t="str">
        <f t="shared" si="18"/>
        <v>X</v>
      </c>
      <c r="BV31" s="86" t="str">
        <f t="shared" si="19"/>
        <v>X</v>
      </c>
      <c r="BW31" s="86"/>
      <c r="BX31" s="86"/>
      <c r="BY31" s="86"/>
      <c r="BZ31" s="86"/>
      <c r="CA31" s="86" t="str">
        <f t="shared" si="20"/>
        <v>X</v>
      </c>
      <c r="CB31" s="86"/>
      <c r="CC31" s="86"/>
      <c r="CD31" s="86" t="str">
        <f t="shared" si="21"/>
        <v/>
      </c>
      <c r="CE31" s="86" t="str">
        <f t="shared" si="27"/>
        <v/>
      </c>
      <c r="CF31" s="86"/>
      <c r="CG31" s="86"/>
      <c r="CH31" s="43"/>
    </row>
    <row r="32" spans="2:86" x14ac:dyDescent="0.35">
      <c r="B32" s="25"/>
      <c r="C32" s="80">
        <v>121</v>
      </c>
      <c r="D32" s="128" t="s">
        <v>85</v>
      </c>
      <c r="E32" s="128" t="s">
        <v>92</v>
      </c>
      <c r="F32" s="164" t="s">
        <v>239</v>
      </c>
      <c r="G32" s="128"/>
      <c r="H32" s="128">
        <v>695</v>
      </c>
      <c r="I32" s="128">
        <v>6225</v>
      </c>
      <c r="J32" s="128">
        <v>3</v>
      </c>
      <c r="K32" s="128">
        <f t="shared" si="25"/>
        <v>3</v>
      </c>
      <c r="L32" s="133">
        <v>38.816453449999997</v>
      </c>
      <c r="M32" s="133">
        <v>-121.26963456999999</v>
      </c>
      <c r="N32" s="128">
        <v>20</v>
      </c>
      <c r="O32" s="128" t="s">
        <v>94</v>
      </c>
      <c r="P32" s="128" t="s">
        <v>94</v>
      </c>
      <c r="Q32" s="128" t="s">
        <v>94</v>
      </c>
      <c r="R32" s="128" t="s">
        <v>95</v>
      </c>
      <c r="S32" s="128" t="s">
        <v>94</v>
      </c>
      <c r="T32" s="128" t="s">
        <v>98</v>
      </c>
      <c r="U32" s="128" t="s">
        <v>122</v>
      </c>
      <c r="V32" s="128" t="s">
        <v>95</v>
      </c>
      <c r="W32" s="128" t="s">
        <v>94</v>
      </c>
      <c r="X32" s="128" t="s">
        <v>95</v>
      </c>
      <c r="Y32" s="128" t="s">
        <v>94</v>
      </c>
      <c r="Z32" s="128" t="s">
        <v>94</v>
      </c>
      <c r="AA32" s="128" t="s">
        <v>99</v>
      </c>
      <c r="AB32" s="82" t="str">
        <f>INDEX('[1]Full New Stop'!$AS:$AS, MATCH(F32,'[1]Full New Stop'!$E:$E, 0))</f>
        <v>Y</v>
      </c>
      <c r="AC32" s="128" t="e">
        <f>INDEX('[1]Full New Stop'!$AW:$AW, MATCH($D32,'[1]Full New Stop'!$E:$E, 0))</f>
        <v>#N/A</v>
      </c>
      <c r="AD32" s="82">
        <v>6.5</v>
      </c>
      <c r="AE32" s="128" t="e">
        <f>INDEX('[1]Full New Stop'!$AZ:$AZ, MATCH($D32,'[1]Full New Stop'!$E:$E, 0))</f>
        <v>#N/A</v>
      </c>
      <c r="AF32" s="128" t="s">
        <v>94</v>
      </c>
      <c r="AG32" s="128" t="s">
        <v>94</v>
      </c>
      <c r="AH32" s="82" t="e">
        <f>INDEX('[1]Full New Stop'!$BH:$BH, MATCH($D32,'[1]Full New Stop'!$E:$E, 0))</f>
        <v>#N/A</v>
      </c>
      <c r="AI32" s="82">
        <f>INDEX('[1]Full New Stop'!$BJ:$BJ, MATCH(F32,'[1]Full New Stop'!$E:$E, 0))</f>
        <v>2</v>
      </c>
      <c r="AJ32" s="82" t="str">
        <f>INDEX('[1]Full New Stop'!$BF:$BF, MATCH(F32,'[1]Full New Stop'!$E:$E, 0))</f>
        <v>Residential</v>
      </c>
      <c r="AK32" s="82" t="s">
        <v>240</v>
      </c>
      <c r="AL32" s="82" t="s">
        <v>101</v>
      </c>
      <c r="AM32" s="82" t="s">
        <v>104</v>
      </c>
      <c r="AN32" s="82" t="str">
        <f>INDEX('[1]Full New Stop'!$AG:$AG, MATCH(F32,'[1]Full New Stop'!$E:$E, 0))</f>
        <v>N</v>
      </c>
      <c r="AO32" s="82" t="str">
        <f>INDEX('[1]Full New Stop'!$AH:$AH, MATCH(F32,'[1]Full New Stop'!$E:$E, 0))</f>
        <v xml:space="preserve"> - </v>
      </c>
      <c r="AP32" s="128"/>
      <c r="AQ32" s="82" t="str">
        <f t="shared" si="26"/>
        <v/>
      </c>
      <c r="AR32" s="82" t="str">
        <f t="shared" si="26"/>
        <v>X</v>
      </c>
      <c r="AS32" s="82" t="str">
        <f t="shared" si="26"/>
        <v/>
      </c>
      <c r="AT32" s="82" t="str">
        <f t="shared" si="26"/>
        <v/>
      </c>
      <c r="AU32" s="82" t="str">
        <f t="shared" si="26"/>
        <v/>
      </c>
      <c r="AV32" s="82" t="str">
        <f t="shared" si="26"/>
        <v/>
      </c>
      <c r="AW32" s="82" t="str">
        <f t="shared" si="26"/>
        <v/>
      </c>
      <c r="AX32" s="82" t="str">
        <f t="shared" si="26"/>
        <v/>
      </c>
      <c r="AY32" s="82"/>
      <c r="AZ32" s="82" t="s">
        <v>101</v>
      </c>
      <c r="BA32" s="82"/>
      <c r="BB32" s="82">
        <f t="shared" si="1"/>
        <v>-1</v>
      </c>
      <c r="BC32" s="204" t="s">
        <v>103</v>
      </c>
      <c r="BD32" s="82"/>
      <c r="BE32" s="82" t="str">
        <f t="shared" si="3"/>
        <v>X</v>
      </c>
      <c r="BF32" s="82" t="str">
        <f t="shared" si="4"/>
        <v>X</v>
      </c>
      <c r="BG32" s="82" t="str">
        <f t="shared" si="5"/>
        <v/>
      </c>
      <c r="BH32" s="82" t="str">
        <f t="shared" si="6"/>
        <v/>
      </c>
      <c r="BI32" s="82" t="str">
        <f t="shared" si="7"/>
        <v/>
      </c>
      <c r="BJ32" s="82" t="str">
        <f t="shared" si="8"/>
        <v>X</v>
      </c>
      <c r="BK32" s="82">
        <f t="shared" si="9"/>
        <v>1.5</v>
      </c>
      <c r="BL32" s="82" t="e">
        <f t="shared" si="10"/>
        <v>#N/A</v>
      </c>
      <c r="BM32" s="82" t="str">
        <f t="shared" si="11"/>
        <v>X</v>
      </c>
      <c r="BN32" s="82" t="str">
        <f t="shared" si="12"/>
        <v/>
      </c>
      <c r="BO32" s="82"/>
      <c r="BP32" s="82" t="str">
        <f t="shared" si="13"/>
        <v>X</v>
      </c>
      <c r="BQ32" s="82" t="str">
        <f t="shared" si="14"/>
        <v>X</v>
      </c>
      <c r="BR32" s="82" t="str">
        <f t="shared" si="15"/>
        <v/>
      </c>
      <c r="BS32" s="82" t="str">
        <f t="shared" si="16"/>
        <v>X</v>
      </c>
      <c r="BT32" s="82" t="str">
        <f t="shared" si="17"/>
        <v/>
      </c>
      <c r="BU32" s="82" t="str">
        <f t="shared" si="18"/>
        <v>X</v>
      </c>
      <c r="BV32" s="82" t="str">
        <f t="shared" si="19"/>
        <v>X</v>
      </c>
      <c r="BW32" s="82"/>
      <c r="BX32" s="82"/>
      <c r="BY32" s="82"/>
      <c r="BZ32" s="82"/>
      <c r="CA32" s="82" t="str">
        <f t="shared" si="20"/>
        <v>X</v>
      </c>
      <c r="CB32" s="82"/>
      <c r="CC32" s="82"/>
      <c r="CD32" s="82" t="str">
        <f t="shared" si="21"/>
        <v/>
      </c>
      <c r="CE32" s="82" t="str">
        <f t="shared" si="27"/>
        <v/>
      </c>
      <c r="CF32" s="82"/>
      <c r="CG32" s="82"/>
      <c r="CH32" s="42"/>
    </row>
    <row r="33" spans="2:86" x14ac:dyDescent="0.35">
      <c r="B33" s="27"/>
      <c r="C33" s="84">
        <v>127</v>
      </c>
      <c r="D33" s="126" t="s">
        <v>85</v>
      </c>
      <c r="E33" s="126" t="s">
        <v>92</v>
      </c>
      <c r="F33" s="165" t="s">
        <v>241</v>
      </c>
      <c r="G33" s="126"/>
      <c r="H33" s="126">
        <v>1045</v>
      </c>
      <c r="I33" s="126">
        <v>5409</v>
      </c>
      <c r="J33" s="126">
        <v>3</v>
      </c>
      <c r="K33" s="126">
        <f t="shared" si="25"/>
        <v>3</v>
      </c>
      <c r="L33" s="134">
        <v>38.780589900000003</v>
      </c>
      <c r="M33" s="134">
        <v>-121.25959779</v>
      </c>
      <c r="N33" s="126">
        <v>20</v>
      </c>
      <c r="O33" s="126" t="s">
        <v>94</v>
      </c>
      <c r="P33" s="126" t="s">
        <v>94</v>
      </c>
      <c r="Q33" s="126" t="s">
        <v>94</v>
      </c>
      <c r="R33" s="126" t="s">
        <v>95</v>
      </c>
      <c r="S33" s="126" t="s">
        <v>123</v>
      </c>
      <c r="T33" s="126" t="s">
        <v>242</v>
      </c>
      <c r="U33" s="126" t="s">
        <v>98</v>
      </c>
      <c r="V33" s="126" t="s">
        <v>95</v>
      </c>
      <c r="W33" s="126" t="s">
        <v>94</v>
      </c>
      <c r="X33" s="126" t="s">
        <v>95</v>
      </c>
      <c r="Y33" s="126" t="s">
        <v>94</v>
      </c>
      <c r="Z33" s="126" t="s">
        <v>123</v>
      </c>
      <c r="AA33" s="126" t="s">
        <v>152</v>
      </c>
      <c r="AB33" s="86" t="s">
        <v>96</v>
      </c>
      <c r="AC33" s="126" t="str">
        <f>'[1]Full New Stop'!$AW$6</f>
        <v>4.5 x cont</v>
      </c>
      <c r="AD33" s="86">
        <v>4.5</v>
      </c>
      <c r="AE33" s="126" t="s">
        <v>96</v>
      </c>
      <c r="AF33" s="126" t="s">
        <v>94</v>
      </c>
      <c r="AG33" s="126" t="s">
        <v>94</v>
      </c>
      <c r="AH33" s="86" t="str">
        <f>'[1]Full New Stop'!$BH$6</f>
        <v>Y</v>
      </c>
      <c r="AI33" s="86" t="str">
        <f>'[1]Full New Stop'!$BJ$6</f>
        <v>X</v>
      </c>
      <c r="AJ33" s="86" t="str">
        <f>INDEX('[1]Full New Stop'!$BF:$BF, MATCH(F33,'[1]Full New Stop'!$E:$E, 0))</f>
        <v>Residential</v>
      </c>
      <c r="AK33" s="86" t="s">
        <v>243</v>
      </c>
      <c r="AL33" s="86" t="s">
        <v>101</v>
      </c>
      <c r="AM33" s="86" t="s">
        <v>104</v>
      </c>
      <c r="AN33" s="86" t="str">
        <f>INDEX('[1]Full New Stop'!$AG:$AG, MATCH(F33,'[1]Full New Stop'!$E:$E, 0))</f>
        <v>N</v>
      </c>
      <c r="AO33" s="86" t="str">
        <f>INDEX('[1]Full New Stop'!$AH:$AH, MATCH(F33,'[1]Full New Stop'!$E:$E, 0))</f>
        <v xml:space="preserve"> - </v>
      </c>
      <c r="AP33" s="86"/>
      <c r="AQ33" s="86" t="str">
        <f t="shared" si="26"/>
        <v/>
      </c>
      <c r="AR33" s="86" t="str">
        <f t="shared" si="26"/>
        <v>X</v>
      </c>
      <c r="AS33" s="86" t="str">
        <f t="shared" si="26"/>
        <v/>
      </c>
      <c r="AT33" s="86" t="str">
        <f t="shared" si="26"/>
        <v/>
      </c>
      <c r="AU33" s="86" t="str">
        <f t="shared" si="26"/>
        <v/>
      </c>
      <c r="AV33" s="86" t="str">
        <f t="shared" si="26"/>
        <v/>
      </c>
      <c r="AW33" s="86" t="str">
        <f t="shared" si="26"/>
        <v/>
      </c>
      <c r="AX33" s="86" t="str">
        <f t="shared" si="26"/>
        <v/>
      </c>
      <c r="AY33" s="86"/>
      <c r="AZ33" s="86" t="s">
        <v>101</v>
      </c>
      <c r="BA33" s="86"/>
      <c r="BB33" s="82">
        <f t="shared" si="1"/>
        <v>-1</v>
      </c>
      <c r="BC33" s="205" t="s">
        <v>103</v>
      </c>
      <c r="BD33" s="86"/>
      <c r="BE33" s="86" t="str">
        <f t="shared" si="3"/>
        <v/>
      </c>
      <c r="BF33" s="86" t="str">
        <f t="shared" si="4"/>
        <v>X</v>
      </c>
      <c r="BG33" s="86" t="str">
        <f t="shared" si="5"/>
        <v/>
      </c>
      <c r="BH33" s="86" t="str">
        <f t="shared" si="6"/>
        <v/>
      </c>
      <c r="BI33" s="86" t="str">
        <f t="shared" si="7"/>
        <v/>
      </c>
      <c r="BJ33" s="86" t="str">
        <f t="shared" si="8"/>
        <v>X</v>
      </c>
      <c r="BK33" s="86">
        <f t="shared" si="9"/>
        <v>3.5</v>
      </c>
      <c r="BL33" s="86" t="str">
        <f t="shared" si="10"/>
        <v/>
      </c>
      <c r="BM33" s="86" t="str">
        <f t="shared" si="11"/>
        <v>X</v>
      </c>
      <c r="BN33" s="86" t="str">
        <f t="shared" si="12"/>
        <v/>
      </c>
      <c r="BO33" s="86"/>
      <c r="BP33" s="86" t="str">
        <f t="shared" si="13"/>
        <v>X</v>
      </c>
      <c r="BQ33" s="86" t="str">
        <f t="shared" si="14"/>
        <v>X</v>
      </c>
      <c r="BR33" s="86" t="str">
        <f t="shared" si="15"/>
        <v/>
      </c>
      <c r="BS33" s="86" t="str">
        <f t="shared" si="16"/>
        <v>X</v>
      </c>
      <c r="BT33" s="86" t="str">
        <f t="shared" si="17"/>
        <v/>
      </c>
      <c r="BU33" s="86" t="str">
        <f t="shared" si="18"/>
        <v>X</v>
      </c>
      <c r="BV33" s="86" t="str">
        <f t="shared" si="19"/>
        <v>X</v>
      </c>
      <c r="BW33" s="86"/>
      <c r="BX33" s="86"/>
      <c r="BY33" s="86"/>
      <c r="BZ33" s="86"/>
      <c r="CA33" s="86" t="str">
        <f t="shared" si="20"/>
        <v>X</v>
      </c>
      <c r="CB33" s="86"/>
      <c r="CC33" s="86"/>
      <c r="CD33" s="86" t="str">
        <f t="shared" si="21"/>
        <v/>
      </c>
      <c r="CE33" s="86" t="str">
        <f t="shared" si="27"/>
        <v/>
      </c>
      <c r="CF33" s="86" t="s">
        <v>104</v>
      </c>
      <c r="CG33" s="86"/>
      <c r="CH33" s="43"/>
    </row>
    <row r="34" spans="2:86" ht="29" x14ac:dyDescent="0.35">
      <c r="B34" s="25"/>
      <c r="C34" s="80">
        <v>128</v>
      </c>
      <c r="D34" s="128" t="s">
        <v>85</v>
      </c>
      <c r="E34" s="128" t="s">
        <v>92</v>
      </c>
      <c r="F34" s="164" t="s">
        <v>244</v>
      </c>
      <c r="G34" s="128"/>
      <c r="H34" s="128">
        <v>762</v>
      </c>
      <c r="I34" s="128">
        <v>4844</v>
      </c>
      <c r="J34" s="128">
        <v>3</v>
      </c>
      <c r="K34" s="128">
        <f t="shared" si="25"/>
        <v>3</v>
      </c>
      <c r="L34" s="133">
        <v>38.777481880000003</v>
      </c>
      <c r="M34" s="133">
        <v>-121.25683836</v>
      </c>
      <c r="N34" s="128">
        <v>20</v>
      </c>
      <c r="O34" s="128" t="s">
        <v>94</v>
      </c>
      <c r="P34" s="128" t="s">
        <v>94</v>
      </c>
      <c r="Q34" s="128" t="s">
        <v>94</v>
      </c>
      <c r="R34" s="128" t="s">
        <v>95</v>
      </c>
      <c r="S34" s="128" t="s">
        <v>123</v>
      </c>
      <c r="T34" s="128" t="s">
        <v>245</v>
      </c>
      <c r="U34" s="128" t="s">
        <v>98</v>
      </c>
      <c r="V34" s="128" t="s">
        <v>95</v>
      </c>
      <c r="W34" s="128" t="s">
        <v>94</v>
      </c>
      <c r="X34" s="128" t="s">
        <v>95</v>
      </c>
      <c r="Y34" s="128" t="s">
        <v>94</v>
      </c>
      <c r="Z34" s="128" t="s">
        <v>96</v>
      </c>
      <c r="AA34" s="128" t="s">
        <v>152</v>
      </c>
      <c r="AB34" s="82" t="s">
        <v>96</v>
      </c>
      <c r="AC34" s="128" t="str">
        <f>'[1]Full New Stop'!$AW$7</f>
        <v>4.5 x cont</v>
      </c>
      <c r="AD34" s="82">
        <v>4.5</v>
      </c>
      <c r="AE34" s="128" t="s">
        <v>96</v>
      </c>
      <c r="AF34" s="128" t="s">
        <v>94</v>
      </c>
      <c r="AG34" s="128" t="s">
        <v>94</v>
      </c>
      <c r="AH34" s="82" t="str">
        <f>'[1]Full New Stop'!$BH$7</f>
        <v>N</v>
      </c>
      <c r="AI34" s="82" t="str">
        <f>'[1]Full New Stop'!$BK$7</f>
        <v>N</v>
      </c>
      <c r="AJ34" s="82" t="str">
        <f>INDEX('[1]Full New Stop'!$BF:$BF, MATCH(F34,'[1]Full New Stop'!$E:$E, 0))</f>
        <v>Residential</v>
      </c>
      <c r="AK34" s="82" t="s">
        <v>246</v>
      </c>
      <c r="AL34" s="82" t="s">
        <v>101</v>
      </c>
      <c r="AM34" s="82" t="s">
        <v>104</v>
      </c>
      <c r="AN34" s="82" t="str">
        <f>INDEX('[1]Full New Stop'!$AG:$AG, MATCH(F34,'[1]Full New Stop'!$E:$E, 0))</f>
        <v>Y</v>
      </c>
      <c r="AO34" s="82" t="str">
        <f>INDEX('[1]Full New Stop'!$AH:$AH, MATCH(F34,'[1]Full New Stop'!$E:$E, 0))</f>
        <v>Partial - Trees</v>
      </c>
      <c r="AP34" s="128"/>
      <c r="AQ34" s="82" t="str">
        <f t="shared" si="26"/>
        <v/>
      </c>
      <c r="AR34" s="82" t="str">
        <f t="shared" si="26"/>
        <v>X</v>
      </c>
      <c r="AS34" s="82" t="str">
        <f t="shared" si="26"/>
        <v/>
      </c>
      <c r="AT34" s="82" t="str">
        <f t="shared" si="26"/>
        <v/>
      </c>
      <c r="AU34" s="82" t="str">
        <f t="shared" si="26"/>
        <v/>
      </c>
      <c r="AV34" s="82" t="str">
        <f t="shared" si="26"/>
        <v/>
      </c>
      <c r="AW34" s="82" t="str">
        <f t="shared" si="26"/>
        <v/>
      </c>
      <c r="AX34" s="82" t="str">
        <f t="shared" si="26"/>
        <v/>
      </c>
      <c r="AY34" s="82"/>
      <c r="AZ34" s="82" t="s">
        <v>101</v>
      </c>
      <c r="BA34" s="82"/>
      <c r="BB34" s="82">
        <f t="shared" si="1"/>
        <v>-1</v>
      </c>
      <c r="BC34" s="204" t="s">
        <v>103</v>
      </c>
      <c r="BD34" s="82"/>
      <c r="BE34" s="82" t="str">
        <f t="shared" si="3"/>
        <v/>
      </c>
      <c r="BF34" s="82" t="str">
        <f t="shared" si="4"/>
        <v>X</v>
      </c>
      <c r="BG34" s="82" t="str">
        <f t="shared" si="5"/>
        <v/>
      </c>
      <c r="BH34" s="82" t="str">
        <f t="shared" si="6"/>
        <v/>
      </c>
      <c r="BI34" s="82" t="str">
        <f t="shared" si="7"/>
        <v/>
      </c>
      <c r="BJ34" s="82" t="str">
        <f t="shared" si="8"/>
        <v>X</v>
      </c>
      <c r="BK34" s="82">
        <f t="shared" si="9"/>
        <v>3.5</v>
      </c>
      <c r="BL34" s="82" t="str">
        <f t="shared" si="10"/>
        <v/>
      </c>
      <c r="BM34" s="82" t="str">
        <f t="shared" si="11"/>
        <v>X</v>
      </c>
      <c r="BN34" s="82" t="str">
        <f t="shared" si="12"/>
        <v/>
      </c>
      <c r="BO34" s="82"/>
      <c r="BP34" s="82" t="str">
        <f t="shared" si="13"/>
        <v>X</v>
      </c>
      <c r="BQ34" s="82" t="str">
        <f t="shared" si="14"/>
        <v>X</v>
      </c>
      <c r="BR34" s="82" t="str">
        <f t="shared" si="15"/>
        <v/>
      </c>
      <c r="BS34" s="82" t="str">
        <f t="shared" si="16"/>
        <v>X</v>
      </c>
      <c r="BT34" s="82" t="str">
        <f t="shared" si="17"/>
        <v/>
      </c>
      <c r="BU34" s="82" t="str">
        <f t="shared" si="18"/>
        <v>X</v>
      </c>
      <c r="BV34" s="82" t="str">
        <f t="shared" si="19"/>
        <v>X</v>
      </c>
      <c r="BW34" s="82"/>
      <c r="BX34" s="82"/>
      <c r="BY34" s="82"/>
      <c r="BZ34" s="82"/>
      <c r="CA34" s="82" t="str">
        <f t="shared" si="20"/>
        <v/>
      </c>
      <c r="CB34" s="82"/>
      <c r="CC34" s="82"/>
      <c r="CD34" s="82" t="str">
        <f t="shared" si="21"/>
        <v>X</v>
      </c>
      <c r="CE34" s="82" t="str">
        <f t="shared" si="27"/>
        <v>X</v>
      </c>
      <c r="CF34" s="82"/>
      <c r="CG34" s="82"/>
      <c r="CH34" s="42"/>
    </row>
    <row r="35" spans="2:86" x14ac:dyDescent="0.35">
      <c r="B35" s="27"/>
      <c r="C35" s="84">
        <v>132</v>
      </c>
      <c r="D35" s="126" t="s">
        <v>85</v>
      </c>
      <c r="E35" s="126" t="s">
        <v>92</v>
      </c>
      <c r="F35" s="165" t="s">
        <v>247</v>
      </c>
      <c r="G35" s="126"/>
      <c r="H35" s="126">
        <v>762</v>
      </c>
      <c r="I35" s="126">
        <v>4844</v>
      </c>
      <c r="J35" s="126">
        <v>3</v>
      </c>
      <c r="K35" s="126">
        <f t="shared" si="25"/>
        <v>3</v>
      </c>
      <c r="L35" s="134">
        <v>38.780699040000002</v>
      </c>
      <c r="M35" s="134">
        <v>-121.24908726</v>
      </c>
      <c r="N35" s="126">
        <v>20</v>
      </c>
      <c r="O35" s="126" t="s">
        <v>94</v>
      </c>
      <c r="P35" s="126" t="s">
        <v>94</v>
      </c>
      <c r="Q35" s="126" t="s">
        <v>94</v>
      </c>
      <c r="R35" s="126" t="s">
        <v>95</v>
      </c>
      <c r="S35" s="126" t="s">
        <v>100</v>
      </c>
      <c r="T35" s="126" t="s">
        <v>122</v>
      </c>
      <c r="U35" s="126" t="s">
        <v>122</v>
      </c>
      <c r="V35" s="126" t="s">
        <v>95</v>
      </c>
      <c r="W35" s="126" t="s">
        <v>94</v>
      </c>
      <c r="X35" s="126" t="s">
        <v>95</v>
      </c>
      <c r="Y35" s="126" t="s">
        <v>94</v>
      </c>
      <c r="Z35" s="126" t="s">
        <v>94</v>
      </c>
      <c r="AA35" s="126" t="s">
        <v>152</v>
      </c>
      <c r="AB35" s="86" t="str">
        <f>INDEX('[1]Full New Stop'!$AS:$AS, MATCH(F35,'[1]Full New Stop'!$E:$E, 0))</f>
        <v>Y</v>
      </c>
      <c r="AC35" s="126" t="e">
        <f>INDEX('[1]Full New Stop'!$AW:$AW, MATCH($D35,'[1]Full New Stop'!$E:$E, 0))</f>
        <v>#N/A</v>
      </c>
      <c r="AD35" s="86">
        <v>4.5</v>
      </c>
      <c r="AE35" s="126" t="e">
        <f>INDEX('[1]Full New Stop'!$AZ:$AZ, MATCH($D35,'[1]Full New Stop'!$E:$E, 0))</f>
        <v>#N/A</v>
      </c>
      <c r="AF35" s="126" t="s">
        <v>94</v>
      </c>
      <c r="AG35" s="126" t="s">
        <v>94</v>
      </c>
      <c r="AH35" s="86" t="e">
        <f>INDEX('[1]Full New Stop'!$BH:$BH, MATCH($D35,'[1]Full New Stop'!$E:$E, 0))</f>
        <v>#N/A</v>
      </c>
      <c r="AI35" s="86">
        <f>INDEX('[1]Full New Stop'!$BJ:$BJ, MATCH(F35,'[1]Full New Stop'!$E:$E, 0))</f>
        <v>2</v>
      </c>
      <c r="AJ35" s="86" t="str">
        <f>INDEX('[1]Full New Stop'!$BF:$BF, MATCH(F35,'[1]Full New Stop'!$E:$E, 0))</f>
        <v>Residential</v>
      </c>
      <c r="AK35" s="86" t="s">
        <v>248</v>
      </c>
      <c r="AL35" s="86" t="s">
        <v>101</v>
      </c>
      <c r="AM35" s="86" t="s">
        <v>104</v>
      </c>
      <c r="AN35" s="86" t="str">
        <f>INDEX('[1]Full New Stop'!$AG:$AG, MATCH(F35,'[1]Full New Stop'!$E:$E, 0))</f>
        <v>Y</v>
      </c>
      <c r="AO35" s="86" t="str">
        <f>INDEX('[1]Full New Stop'!$AH:$AH, MATCH(F35,'[1]Full New Stop'!$E:$E, 0))</f>
        <v>Partial - Trees</v>
      </c>
      <c r="AP35" s="86"/>
      <c r="AQ35" s="86" t="str">
        <f t="shared" si="26"/>
        <v/>
      </c>
      <c r="AR35" s="86" t="str">
        <f t="shared" si="26"/>
        <v>X</v>
      </c>
      <c r="AS35" s="86" t="str">
        <f t="shared" si="26"/>
        <v/>
      </c>
      <c r="AT35" s="86" t="str">
        <f t="shared" si="26"/>
        <v/>
      </c>
      <c r="AU35" s="86" t="str">
        <f t="shared" si="26"/>
        <v/>
      </c>
      <c r="AV35" s="86" t="str">
        <f t="shared" si="26"/>
        <v/>
      </c>
      <c r="AW35" s="86" t="str">
        <f t="shared" si="26"/>
        <v/>
      </c>
      <c r="AX35" s="86" t="str">
        <f t="shared" si="26"/>
        <v/>
      </c>
      <c r="AY35" s="86"/>
      <c r="AZ35" s="86" t="s">
        <v>101</v>
      </c>
      <c r="BA35" s="86"/>
      <c r="BB35" s="82">
        <f t="shared" si="1"/>
        <v>-1</v>
      </c>
      <c r="BC35" s="205" t="s">
        <v>103</v>
      </c>
      <c r="BD35" s="86"/>
      <c r="BE35" s="86" t="str">
        <f t="shared" si="3"/>
        <v>X</v>
      </c>
      <c r="BF35" s="86" t="str">
        <f t="shared" si="4"/>
        <v>X</v>
      </c>
      <c r="BG35" s="86" t="str">
        <f t="shared" si="5"/>
        <v/>
      </c>
      <c r="BH35" s="86" t="str">
        <f t="shared" si="6"/>
        <v/>
      </c>
      <c r="BI35" s="86" t="str">
        <f t="shared" si="7"/>
        <v/>
      </c>
      <c r="BJ35" s="86" t="str">
        <f t="shared" si="8"/>
        <v>X</v>
      </c>
      <c r="BK35" s="86">
        <f t="shared" si="9"/>
        <v>3.5</v>
      </c>
      <c r="BL35" s="86" t="e">
        <f t="shared" si="10"/>
        <v>#N/A</v>
      </c>
      <c r="BM35" s="86" t="str">
        <f t="shared" si="11"/>
        <v>X</v>
      </c>
      <c r="BN35" s="86" t="str">
        <f t="shared" si="12"/>
        <v/>
      </c>
      <c r="BO35" s="86"/>
      <c r="BP35" s="86" t="str">
        <f t="shared" si="13"/>
        <v>X</v>
      </c>
      <c r="BQ35" s="86" t="str">
        <f t="shared" si="14"/>
        <v>X</v>
      </c>
      <c r="BR35" s="86" t="str">
        <f t="shared" si="15"/>
        <v/>
      </c>
      <c r="BS35" s="86" t="str">
        <f t="shared" si="16"/>
        <v>X</v>
      </c>
      <c r="BT35" s="86" t="str">
        <f t="shared" si="17"/>
        <v/>
      </c>
      <c r="BU35" s="86" t="str">
        <f t="shared" si="18"/>
        <v>X</v>
      </c>
      <c r="BV35" s="86" t="str">
        <f t="shared" si="19"/>
        <v>X</v>
      </c>
      <c r="BW35" s="86"/>
      <c r="BX35" s="86"/>
      <c r="BY35" s="86"/>
      <c r="BZ35" s="86"/>
      <c r="CA35" s="86" t="str">
        <f t="shared" si="20"/>
        <v/>
      </c>
      <c r="CB35" s="86"/>
      <c r="CC35" s="86"/>
      <c r="CD35" s="86" t="str">
        <f t="shared" si="21"/>
        <v/>
      </c>
      <c r="CE35" s="86" t="str">
        <f t="shared" si="27"/>
        <v/>
      </c>
      <c r="CF35" s="86"/>
      <c r="CG35" s="86"/>
      <c r="CH35" s="43"/>
    </row>
    <row r="36" spans="2:86" x14ac:dyDescent="0.35">
      <c r="B36" s="25"/>
      <c r="C36" s="80">
        <v>135</v>
      </c>
      <c r="D36" s="128" t="s">
        <v>85</v>
      </c>
      <c r="E36" s="128" t="s">
        <v>92</v>
      </c>
      <c r="F36" s="164" t="s">
        <v>249</v>
      </c>
      <c r="G36" s="128"/>
      <c r="H36" s="128">
        <v>1272</v>
      </c>
      <c r="I36" s="128">
        <v>4859</v>
      </c>
      <c r="J36" s="128">
        <v>3</v>
      </c>
      <c r="K36" s="128">
        <f t="shared" si="25"/>
        <v>3</v>
      </c>
      <c r="L36" s="133">
        <v>38.789903070000001</v>
      </c>
      <c r="M36" s="133">
        <v>-121.25666314999999</v>
      </c>
      <c r="N36" s="128">
        <v>20</v>
      </c>
      <c r="O36" s="128" t="s">
        <v>94</v>
      </c>
      <c r="P36" s="128" t="s">
        <v>94</v>
      </c>
      <c r="Q36" s="128" t="s">
        <v>94</v>
      </c>
      <c r="R36" s="128" t="s">
        <v>95</v>
      </c>
      <c r="S36" s="128" t="s">
        <v>100</v>
      </c>
      <c r="T36" s="128"/>
      <c r="U36" s="128" t="s">
        <v>98</v>
      </c>
      <c r="V36" s="128" t="s">
        <v>95</v>
      </c>
      <c r="W36" s="128" t="s">
        <v>94</v>
      </c>
      <c r="X36" s="128" t="s">
        <v>95</v>
      </c>
      <c r="Y36" s="128" t="s">
        <v>94</v>
      </c>
      <c r="Z36" s="128" t="s">
        <v>94</v>
      </c>
      <c r="AA36" s="128" t="s">
        <v>152</v>
      </c>
      <c r="AB36" s="82" t="str">
        <f>INDEX('[1]Full New Stop'!$AS:$AS, MATCH(F36,'[1]Full New Stop'!$E:$E, 0))</f>
        <v>Y</v>
      </c>
      <c r="AC36" s="128" t="e">
        <f>INDEX('[1]Full New Stop'!$AW:$AW, MATCH($D36,'[1]Full New Stop'!$E:$E, 0))</f>
        <v>#N/A</v>
      </c>
      <c r="AD36" s="82">
        <v>6.5</v>
      </c>
      <c r="AE36" s="128" t="e">
        <f>INDEX('[1]Full New Stop'!$AZ:$AZ, MATCH($D36,'[1]Full New Stop'!$E:$E, 0))</f>
        <v>#N/A</v>
      </c>
      <c r="AF36" s="128" t="s">
        <v>96</v>
      </c>
      <c r="AG36" s="128" t="s">
        <v>94</v>
      </c>
      <c r="AH36" s="82" t="e">
        <f>INDEX('[1]Full New Stop'!$BH:$BH, MATCH($D36,'[1]Full New Stop'!$E:$E, 0))</f>
        <v>#N/A</v>
      </c>
      <c r="AI36" s="82">
        <f>INDEX('[1]Full New Stop'!$BJ:$BJ, MATCH(F36,'[1]Full New Stop'!$E:$E, 0))</f>
        <v>2</v>
      </c>
      <c r="AJ36" s="82" t="str">
        <f>INDEX('[1]Full New Stop'!$BF:$BF, MATCH(F36,'[1]Full New Stop'!$E:$E, 0))</f>
        <v>Residential, Church across street</v>
      </c>
      <c r="AK36" s="82" t="s">
        <v>250</v>
      </c>
      <c r="AL36" s="82" t="s">
        <v>101</v>
      </c>
      <c r="AM36" s="82" t="s">
        <v>104</v>
      </c>
      <c r="AN36" s="82" t="str">
        <f>INDEX('[1]Full New Stop'!$AG:$AG, MATCH(F36,'[1]Full New Stop'!$E:$E, 0))</f>
        <v>N</v>
      </c>
      <c r="AO36" s="82" t="str">
        <f>INDEX('[1]Full New Stop'!$AH:$AH, MATCH(F36,'[1]Full New Stop'!$E:$E, 0))</f>
        <v xml:space="preserve"> - </v>
      </c>
      <c r="AP36" s="128"/>
      <c r="AQ36" s="82" t="str">
        <f t="shared" si="26"/>
        <v/>
      </c>
      <c r="AR36" s="82" t="str">
        <f t="shared" si="26"/>
        <v>X</v>
      </c>
      <c r="AS36" s="82" t="str">
        <f t="shared" si="26"/>
        <v/>
      </c>
      <c r="AT36" s="82" t="str">
        <f t="shared" si="26"/>
        <v/>
      </c>
      <c r="AU36" s="82" t="str">
        <f t="shared" si="26"/>
        <v/>
      </c>
      <c r="AV36" s="82" t="str">
        <f t="shared" si="26"/>
        <v/>
      </c>
      <c r="AW36" s="82" t="str">
        <f t="shared" si="26"/>
        <v/>
      </c>
      <c r="AX36" s="82" t="str">
        <f t="shared" si="26"/>
        <v/>
      </c>
      <c r="AY36" s="82"/>
      <c r="AZ36" s="82" t="s">
        <v>101</v>
      </c>
      <c r="BA36" s="82"/>
      <c r="BB36" s="82">
        <f t="shared" si="1"/>
        <v>-1</v>
      </c>
      <c r="BC36" s="204" t="s">
        <v>103</v>
      </c>
      <c r="BD36" s="82"/>
      <c r="BE36" s="82" t="str">
        <f t="shared" si="3"/>
        <v>X</v>
      </c>
      <c r="BF36" s="82" t="str">
        <f t="shared" si="4"/>
        <v>X</v>
      </c>
      <c r="BG36" s="82" t="str">
        <f t="shared" si="5"/>
        <v/>
      </c>
      <c r="BH36" s="82" t="str">
        <f t="shared" si="6"/>
        <v/>
      </c>
      <c r="BI36" s="82" t="str">
        <f t="shared" si="7"/>
        <v/>
      </c>
      <c r="BJ36" s="82" t="str">
        <f t="shared" si="8"/>
        <v>X</v>
      </c>
      <c r="BK36" s="82">
        <f t="shared" si="9"/>
        <v>1.5</v>
      </c>
      <c r="BL36" s="82" t="e">
        <f t="shared" si="10"/>
        <v>#N/A</v>
      </c>
      <c r="BM36" s="82" t="str">
        <f t="shared" si="11"/>
        <v>X</v>
      </c>
      <c r="BN36" s="82" t="str">
        <f t="shared" si="12"/>
        <v/>
      </c>
      <c r="BO36" s="82"/>
      <c r="BP36" s="82" t="str">
        <f t="shared" si="13"/>
        <v/>
      </c>
      <c r="BQ36" s="82" t="str">
        <f t="shared" si="14"/>
        <v>X</v>
      </c>
      <c r="BR36" s="82" t="str">
        <f t="shared" si="15"/>
        <v/>
      </c>
      <c r="BS36" s="82" t="str">
        <f t="shared" si="16"/>
        <v>X</v>
      </c>
      <c r="BT36" s="82" t="str">
        <f t="shared" si="17"/>
        <v/>
      </c>
      <c r="BU36" s="82" t="str">
        <f t="shared" si="18"/>
        <v>X</v>
      </c>
      <c r="BV36" s="82" t="str">
        <f t="shared" si="19"/>
        <v>X</v>
      </c>
      <c r="BW36" s="82"/>
      <c r="BX36" s="82"/>
      <c r="BY36" s="82"/>
      <c r="BZ36" s="82"/>
      <c r="CA36" s="82" t="str">
        <f t="shared" si="20"/>
        <v>X</v>
      </c>
      <c r="CB36" s="82"/>
      <c r="CC36" s="82"/>
      <c r="CD36" s="82" t="str">
        <f t="shared" si="21"/>
        <v/>
      </c>
      <c r="CE36" s="82" t="str">
        <f t="shared" si="27"/>
        <v/>
      </c>
      <c r="CF36" s="82"/>
      <c r="CG36" s="82"/>
      <c r="CH36" s="42"/>
    </row>
    <row r="37" spans="2:86" x14ac:dyDescent="0.35">
      <c r="B37" s="27"/>
      <c r="C37" s="84">
        <v>136</v>
      </c>
      <c r="D37" s="126" t="s">
        <v>85</v>
      </c>
      <c r="E37" s="126" t="s">
        <v>92</v>
      </c>
      <c r="F37" s="165" t="s">
        <v>251</v>
      </c>
      <c r="G37" s="126"/>
      <c r="H37" s="126">
        <v>1116</v>
      </c>
      <c r="I37" s="126">
        <v>6245</v>
      </c>
      <c r="J37" s="126">
        <v>3</v>
      </c>
      <c r="K37" s="126">
        <f t="shared" si="25"/>
        <v>3</v>
      </c>
      <c r="L37" s="134">
        <v>38.793121390000003</v>
      </c>
      <c r="M37" s="134">
        <v>-121.26133892999999</v>
      </c>
      <c r="N37" s="126">
        <v>20</v>
      </c>
      <c r="O37" s="126" t="s">
        <v>94</v>
      </c>
      <c r="P37" s="126" t="s">
        <v>94</v>
      </c>
      <c r="Q37" s="126" t="s">
        <v>94</v>
      </c>
      <c r="R37" s="126" t="s">
        <v>95</v>
      </c>
      <c r="S37" s="126" t="s">
        <v>123</v>
      </c>
      <c r="T37" s="126" t="s">
        <v>245</v>
      </c>
      <c r="U37" s="126" t="s">
        <v>98</v>
      </c>
      <c r="V37" s="126" t="s">
        <v>95</v>
      </c>
      <c r="W37" s="126" t="s">
        <v>94</v>
      </c>
      <c r="X37" s="126" t="s">
        <v>95</v>
      </c>
      <c r="Y37" s="126" t="s">
        <v>94</v>
      </c>
      <c r="Z37" s="126" t="s">
        <v>96</v>
      </c>
      <c r="AA37" s="126" t="s">
        <v>152</v>
      </c>
      <c r="AB37" s="86" t="s">
        <v>96</v>
      </c>
      <c r="AC37" s="126" t="str">
        <f>'[1]Full New Stop'!$AW$15</f>
        <v>6.5 x cont</v>
      </c>
      <c r="AD37" s="86">
        <v>6.5</v>
      </c>
      <c r="AE37" s="126" t="s">
        <v>96</v>
      </c>
      <c r="AF37" s="126" t="s">
        <v>94</v>
      </c>
      <c r="AG37" s="126" t="s">
        <v>94</v>
      </c>
      <c r="AH37" s="86" t="str">
        <f>'[1]Full New Stop'!$BH$6</f>
        <v>Y</v>
      </c>
      <c r="AI37" s="86" t="str">
        <f>'[1]Full New Stop'!$BJ$6</f>
        <v>X</v>
      </c>
      <c r="AJ37" s="86" t="str">
        <f>INDEX('[1]Full New Stop'!$BF:$BF, MATCH(F37,'[1]Full New Stop'!$E:$E, 0))</f>
        <v>Fairway Downs Shopping Center</v>
      </c>
      <c r="AK37" s="86" t="s">
        <v>252</v>
      </c>
      <c r="AL37" s="86" t="s">
        <v>101</v>
      </c>
      <c r="AM37" s="86" t="s">
        <v>104</v>
      </c>
      <c r="AN37" s="86" t="str">
        <f>INDEX('[1]Full New Stop'!$AG:$AG, MATCH(F37,'[1]Full New Stop'!$E:$E, 0))</f>
        <v>Y</v>
      </c>
      <c r="AO37" s="86" t="str">
        <f>INDEX('[1]Full New Stop'!$AH:$AH, MATCH(F37,'[1]Full New Stop'!$E:$E, 0))</f>
        <v>Partial - Trees</v>
      </c>
      <c r="AP37" s="86"/>
      <c r="AQ37" s="86" t="str">
        <f t="shared" si="26"/>
        <v/>
      </c>
      <c r="AR37" s="86" t="str">
        <f t="shared" si="26"/>
        <v>X</v>
      </c>
      <c r="AS37" s="86" t="str">
        <f t="shared" si="26"/>
        <v/>
      </c>
      <c r="AT37" s="86" t="str">
        <f t="shared" si="26"/>
        <v/>
      </c>
      <c r="AU37" s="86" t="str">
        <f t="shared" si="26"/>
        <v/>
      </c>
      <c r="AV37" s="86" t="str">
        <f t="shared" si="26"/>
        <v/>
      </c>
      <c r="AW37" s="86" t="str">
        <f t="shared" si="26"/>
        <v/>
      </c>
      <c r="AX37" s="86" t="str">
        <f t="shared" si="26"/>
        <v/>
      </c>
      <c r="AY37" s="86"/>
      <c r="AZ37" s="86" t="s">
        <v>101</v>
      </c>
      <c r="BA37" s="86"/>
      <c r="BB37" s="82">
        <f t="shared" si="1"/>
        <v>-1</v>
      </c>
      <c r="BC37" s="205" t="s">
        <v>103</v>
      </c>
      <c r="BD37" s="86"/>
      <c r="BE37" s="86" t="str">
        <f t="shared" si="3"/>
        <v/>
      </c>
      <c r="BF37" s="86" t="str">
        <f t="shared" si="4"/>
        <v>X</v>
      </c>
      <c r="BG37" s="86" t="str">
        <f t="shared" si="5"/>
        <v/>
      </c>
      <c r="BH37" s="86" t="str">
        <f t="shared" si="6"/>
        <v/>
      </c>
      <c r="BI37" s="86" t="str">
        <f t="shared" si="7"/>
        <v/>
      </c>
      <c r="BJ37" s="86" t="str">
        <f t="shared" si="8"/>
        <v>X</v>
      </c>
      <c r="BK37" s="86">
        <f t="shared" si="9"/>
        <v>1.5</v>
      </c>
      <c r="BL37" s="86" t="str">
        <f t="shared" si="10"/>
        <v/>
      </c>
      <c r="BM37" s="86" t="str">
        <f t="shared" si="11"/>
        <v>X</v>
      </c>
      <c r="BN37" s="86" t="str">
        <f t="shared" si="12"/>
        <v/>
      </c>
      <c r="BO37" s="86"/>
      <c r="BP37" s="86" t="str">
        <f t="shared" si="13"/>
        <v>X</v>
      </c>
      <c r="BQ37" s="86" t="str">
        <f t="shared" si="14"/>
        <v>X</v>
      </c>
      <c r="BR37" s="86" t="str">
        <f t="shared" si="15"/>
        <v/>
      </c>
      <c r="BS37" s="86" t="str">
        <f t="shared" si="16"/>
        <v>X</v>
      </c>
      <c r="BT37" s="86" t="str">
        <f t="shared" si="17"/>
        <v/>
      </c>
      <c r="BU37" s="86" t="str">
        <f t="shared" si="18"/>
        <v>X</v>
      </c>
      <c r="BV37" s="86" t="str">
        <f t="shared" si="19"/>
        <v>X</v>
      </c>
      <c r="BW37" s="86"/>
      <c r="BX37" s="86"/>
      <c r="BY37" s="86"/>
      <c r="BZ37" s="86"/>
      <c r="CA37" s="86" t="str">
        <f t="shared" si="20"/>
        <v/>
      </c>
      <c r="CB37" s="86"/>
      <c r="CC37" s="86"/>
      <c r="CD37" s="86" t="str">
        <f t="shared" si="21"/>
        <v/>
      </c>
      <c r="CE37" s="86" t="str">
        <f t="shared" si="27"/>
        <v/>
      </c>
      <c r="CF37" s="86"/>
      <c r="CG37" s="86"/>
      <c r="CH37" s="43"/>
    </row>
    <row r="38" spans="2:86" x14ac:dyDescent="0.35">
      <c r="B38" s="25"/>
      <c r="C38" s="80">
        <v>121</v>
      </c>
      <c r="D38" s="128" t="s">
        <v>85</v>
      </c>
      <c r="E38" s="128" t="s">
        <v>92</v>
      </c>
      <c r="F38" s="164" t="s">
        <v>239</v>
      </c>
      <c r="G38" s="128"/>
      <c r="H38" s="128">
        <v>695</v>
      </c>
      <c r="I38" s="128">
        <v>6225</v>
      </c>
      <c r="J38" s="128">
        <v>3</v>
      </c>
      <c r="K38" s="128">
        <f t="shared" si="25"/>
        <v>3</v>
      </c>
      <c r="L38" s="133">
        <v>38.816453449999997</v>
      </c>
      <c r="M38" s="133">
        <v>-121.26963456999999</v>
      </c>
      <c r="N38" s="128">
        <v>20</v>
      </c>
      <c r="O38" s="128" t="s">
        <v>94</v>
      </c>
      <c r="P38" s="128" t="s">
        <v>94</v>
      </c>
      <c r="Q38" s="128" t="s">
        <v>94</v>
      </c>
      <c r="R38" s="128" t="s">
        <v>95</v>
      </c>
      <c r="S38" s="128" t="s">
        <v>94</v>
      </c>
      <c r="T38" s="128" t="s">
        <v>98</v>
      </c>
      <c r="U38" s="128" t="s">
        <v>122</v>
      </c>
      <c r="V38" s="128" t="s">
        <v>95</v>
      </c>
      <c r="W38" s="128" t="s">
        <v>94</v>
      </c>
      <c r="X38" s="128" t="s">
        <v>95</v>
      </c>
      <c r="Y38" s="128" t="s">
        <v>94</v>
      </c>
      <c r="Z38" s="128" t="s">
        <v>94</v>
      </c>
      <c r="AA38" s="128" t="s">
        <v>99</v>
      </c>
      <c r="AB38" s="82" t="str">
        <f>INDEX('[1]Full New Stop'!$AS:$AS, MATCH(F38,'[1]Full New Stop'!$E:$E, 0))</f>
        <v>Y</v>
      </c>
      <c r="AC38" s="128" t="e">
        <f>INDEX('[1]Full New Stop'!$AW:$AW, MATCH($D38,'[1]Full New Stop'!$E:$E, 0))</f>
        <v>#N/A</v>
      </c>
      <c r="AD38" s="82">
        <v>6.5</v>
      </c>
      <c r="AE38" s="128" t="e">
        <f>INDEX('[1]Full New Stop'!$AZ:$AZ, MATCH($D38,'[1]Full New Stop'!$E:$E, 0))</f>
        <v>#N/A</v>
      </c>
      <c r="AF38" s="128" t="s">
        <v>94</v>
      </c>
      <c r="AG38" s="128" t="s">
        <v>94</v>
      </c>
      <c r="AH38" s="82" t="e">
        <f>INDEX('[1]Full New Stop'!$BH:$BH, MATCH($D38,'[1]Full New Stop'!$E:$E, 0))</f>
        <v>#N/A</v>
      </c>
      <c r="AI38" s="82">
        <f>INDEX('[1]Full New Stop'!$BJ:$BJ, MATCH(F38,'[1]Full New Stop'!$E:$E, 0))</f>
        <v>2</v>
      </c>
      <c r="AJ38" s="82" t="str">
        <f>INDEX('[1]Full New Stop'!$BF:$BF, MATCH(F38,'[1]Full New Stop'!$E:$E, 0))</f>
        <v>Residential</v>
      </c>
      <c r="AK38" s="82" t="s">
        <v>240</v>
      </c>
      <c r="AL38" s="82" t="s">
        <v>101</v>
      </c>
      <c r="AM38" s="82" t="s">
        <v>104</v>
      </c>
      <c r="AN38" s="82" t="str">
        <f>INDEX('[1]Full New Stop'!$AG:$AG, MATCH(F38,'[1]Full New Stop'!$E:$E, 0))</f>
        <v>N</v>
      </c>
      <c r="AO38" s="82" t="str">
        <f>INDEX('[1]Full New Stop'!$AH:$AH, MATCH(F38,'[1]Full New Stop'!$E:$E, 0))</f>
        <v xml:space="preserve"> - </v>
      </c>
      <c r="AP38" s="128"/>
      <c r="AQ38" s="82" t="str">
        <f t="shared" si="26"/>
        <v/>
      </c>
      <c r="AR38" s="82" t="str">
        <f t="shared" si="26"/>
        <v>X</v>
      </c>
      <c r="AS38" s="82" t="str">
        <f t="shared" si="26"/>
        <v/>
      </c>
      <c r="AT38" s="82" t="str">
        <f t="shared" si="26"/>
        <v/>
      </c>
      <c r="AU38" s="82" t="str">
        <f t="shared" si="26"/>
        <v/>
      </c>
      <c r="AV38" s="82" t="str">
        <f t="shared" si="26"/>
        <v/>
      </c>
      <c r="AW38" s="82" t="str">
        <f t="shared" si="26"/>
        <v/>
      </c>
      <c r="AX38" s="82" t="str">
        <f t="shared" si="26"/>
        <v/>
      </c>
      <c r="AY38" s="82"/>
      <c r="AZ38" s="82" t="s">
        <v>101</v>
      </c>
      <c r="BA38" s="82"/>
      <c r="BB38" s="82">
        <f t="shared" si="1"/>
        <v>-1</v>
      </c>
      <c r="BC38" s="204" t="s">
        <v>103</v>
      </c>
      <c r="BD38" s="82"/>
      <c r="BE38" s="82" t="str">
        <f t="shared" si="3"/>
        <v>X</v>
      </c>
      <c r="BF38" s="82" t="str">
        <f t="shared" si="4"/>
        <v>X</v>
      </c>
      <c r="BG38" s="82" t="str">
        <f t="shared" si="5"/>
        <v/>
      </c>
      <c r="BH38" s="82" t="str">
        <f t="shared" si="6"/>
        <v/>
      </c>
      <c r="BI38" s="82" t="str">
        <f t="shared" si="7"/>
        <v/>
      </c>
      <c r="BJ38" s="82" t="str">
        <f t="shared" si="8"/>
        <v>X</v>
      </c>
      <c r="BK38" s="82">
        <f t="shared" si="9"/>
        <v>1.5</v>
      </c>
      <c r="BL38" s="82" t="e">
        <f t="shared" si="10"/>
        <v>#N/A</v>
      </c>
      <c r="BM38" s="82" t="str">
        <f t="shared" si="11"/>
        <v>X</v>
      </c>
      <c r="BN38" s="82" t="str">
        <f t="shared" si="12"/>
        <v/>
      </c>
      <c r="BO38" s="82"/>
      <c r="BP38" s="82" t="str">
        <f t="shared" si="13"/>
        <v>X</v>
      </c>
      <c r="BQ38" s="82" t="str">
        <f t="shared" si="14"/>
        <v>X</v>
      </c>
      <c r="BR38" s="82" t="str">
        <f t="shared" si="15"/>
        <v/>
      </c>
      <c r="BS38" s="82" t="str">
        <f t="shared" si="16"/>
        <v>X</v>
      </c>
      <c r="BT38" s="82" t="str">
        <f t="shared" si="17"/>
        <v/>
      </c>
      <c r="BU38" s="82" t="str">
        <f t="shared" si="18"/>
        <v>X</v>
      </c>
      <c r="BV38" s="82" t="str">
        <f t="shared" si="19"/>
        <v>X</v>
      </c>
      <c r="BW38" s="82"/>
      <c r="BX38" s="82"/>
      <c r="BY38" s="82"/>
      <c r="BZ38" s="82"/>
      <c r="CA38" s="82" t="str">
        <f t="shared" si="20"/>
        <v>X</v>
      </c>
      <c r="CB38" s="82"/>
      <c r="CC38" s="82"/>
      <c r="CD38" s="82" t="str">
        <f t="shared" si="21"/>
        <v/>
      </c>
      <c r="CE38" s="82" t="str">
        <f t="shared" si="27"/>
        <v/>
      </c>
      <c r="CF38" s="82"/>
      <c r="CG38" s="82"/>
      <c r="CH38" s="42"/>
    </row>
    <row r="39" spans="2:86" x14ac:dyDescent="0.35">
      <c r="B39" s="27"/>
      <c r="C39" s="84">
        <v>120</v>
      </c>
      <c r="D39" s="126" t="s">
        <v>85</v>
      </c>
      <c r="E39" s="126" t="s">
        <v>92</v>
      </c>
      <c r="F39" s="165" t="s">
        <v>237</v>
      </c>
      <c r="G39" s="126"/>
      <c r="H39" s="126">
        <v>671</v>
      </c>
      <c r="I39" s="126">
        <v>5978</v>
      </c>
      <c r="J39" s="126">
        <v>3</v>
      </c>
      <c r="K39" s="126">
        <f t="shared" si="25"/>
        <v>3</v>
      </c>
      <c r="L39" s="134">
        <v>38.818739579999999</v>
      </c>
      <c r="M39" s="134">
        <v>-121.27380257999999</v>
      </c>
      <c r="N39" s="126">
        <v>20</v>
      </c>
      <c r="O39" s="126" t="s">
        <v>94</v>
      </c>
      <c r="P39" s="126" t="s">
        <v>94</v>
      </c>
      <c r="Q39" s="126" t="s">
        <v>94</v>
      </c>
      <c r="R39" s="126" t="s">
        <v>95</v>
      </c>
      <c r="S39" s="126" t="s">
        <v>96</v>
      </c>
      <c r="T39" s="126" t="s">
        <v>97</v>
      </c>
      <c r="U39" s="126" t="s">
        <v>98</v>
      </c>
      <c r="V39" s="126" t="s">
        <v>95</v>
      </c>
      <c r="W39" s="126" t="s">
        <v>94</v>
      </c>
      <c r="X39" s="126" t="s">
        <v>95</v>
      </c>
      <c r="Y39" s="126" t="s">
        <v>94</v>
      </c>
      <c r="Z39" s="126" t="s">
        <v>96</v>
      </c>
      <c r="AA39" s="126" t="s">
        <v>99</v>
      </c>
      <c r="AB39" s="86" t="str">
        <f>INDEX('[1]Full New Stop'!$AS:$AS, MATCH(F39,'[1]Full New Stop'!$E:$E, 0))</f>
        <v>Y</v>
      </c>
      <c r="AC39" s="126" t="e">
        <f>INDEX('[1]Full New Stop'!$AW:$AW, MATCH($D39,'[1]Full New Stop'!$E:$E, 0))</f>
        <v>#N/A</v>
      </c>
      <c r="AD39" s="86">
        <v>8.5</v>
      </c>
      <c r="AE39" s="126" t="e">
        <f>INDEX('[1]Full New Stop'!$AZ:$AZ, MATCH($D39,'[1]Full New Stop'!$E:$E, 0))</f>
        <v>#N/A</v>
      </c>
      <c r="AF39" s="126" t="s">
        <v>96</v>
      </c>
      <c r="AG39" s="126" t="s">
        <v>94</v>
      </c>
      <c r="AH39" s="86" t="e">
        <f>INDEX('[1]Full New Stop'!$BH:$BH, MATCH($D39,'[1]Full New Stop'!$E:$E, 0))</f>
        <v>#N/A</v>
      </c>
      <c r="AI39" s="86">
        <f>INDEX('[1]Full New Stop'!$BJ:$BJ, MATCH(F39,'[1]Full New Stop'!$E:$E, 0))</f>
        <v>2</v>
      </c>
      <c r="AJ39" s="86" t="str">
        <f>INDEX('[1]Full New Stop'!$BF:$BF, MATCH(F39,'[1]Full New Stop'!$E:$E, 0))</f>
        <v>Residential</v>
      </c>
      <c r="AK39" s="86" t="s">
        <v>238</v>
      </c>
      <c r="AL39" s="86" t="s">
        <v>101</v>
      </c>
      <c r="AM39" s="86" t="s">
        <v>104</v>
      </c>
      <c r="AN39" s="86" t="str">
        <f>INDEX('[1]Full New Stop'!$AG:$AG, MATCH(F39,'[1]Full New Stop'!$E:$E, 0))</f>
        <v>N</v>
      </c>
      <c r="AO39" s="86" t="str">
        <f>INDEX('[1]Full New Stop'!$AH:$AH, MATCH(F39,'[1]Full New Stop'!$E:$E, 0))</f>
        <v xml:space="preserve"> - </v>
      </c>
      <c r="AP39" s="86"/>
      <c r="AQ39" s="86" t="str">
        <f t="shared" si="26"/>
        <v/>
      </c>
      <c r="AR39" s="86" t="str">
        <f t="shared" si="26"/>
        <v>X</v>
      </c>
      <c r="AS39" s="86" t="str">
        <f t="shared" si="26"/>
        <v/>
      </c>
      <c r="AT39" s="86" t="str">
        <f t="shared" si="26"/>
        <v/>
      </c>
      <c r="AU39" s="86" t="str">
        <f t="shared" si="26"/>
        <v/>
      </c>
      <c r="AV39" s="86" t="str">
        <f t="shared" si="26"/>
        <v/>
      </c>
      <c r="AW39" s="86" t="str">
        <f t="shared" si="26"/>
        <v/>
      </c>
      <c r="AX39" s="86" t="str">
        <f t="shared" si="26"/>
        <v/>
      </c>
      <c r="AY39" s="86"/>
      <c r="AZ39" s="86" t="s">
        <v>101</v>
      </c>
      <c r="BA39" s="86"/>
      <c r="BB39" s="82">
        <f t="shared" si="1"/>
        <v>-1</v>
      </c>
      <c r="BC39" s="205" t="s">
        <v>103</v>
      </c>
      <c r="BD39" s="86"/>
      <c r="BE39" s="86" t="str">
        <f t="shared" si="3"/>
        <v/>
      </c>
      <c r="BF39" s="86" t="str">
        <f t="shared" si="4"/>
        <v>X</v>
      </c>
      <c r="BG39" s="86" t="str">
        <f t="shared" si="5"/>
        <v/>
      </c>
      <c r="BH39" s="86" t="str">
        <f t="shared" si="6"/>
        <v/>
      </c>
      <c r="BI39" s="86" t="str">
        <f t="shared" si="7"/>
        <v/>
      </c>
      <c r="BJ39" s="86" t="str">
        <f t="shared" si="8"/>
        <v/>
      </c>
      <c r="BK39" s="86" t="str">
        <f t="shared" si="9"/>
        <v/>
      </c>
      <c r="BL39" s="86" t="e">
        <f t="shared" si="10"/>
        <v>#N/A</v>
      </c>
      <c r="BM39" s="86" t="str">
        <f t="shared" si="11"/>
        <v>X</v>
      </c>
      <c r="BN39" s="86" t="str">
        <f t="shared" si="12"/>
        <v/>
      </c>
      <c r="BO39" s="86"/>
      <c r="BP39" s="86" t="str">
        <f t="shared" si="13"/>
        <v/>
      </c>
      <c r="BQ39" s="86" t="str">
        <f t="shared" si="14"/>
        <v>X</v>
      </c>
      <c r="BR39" s="86" t="str">
        <f t="shared" si="15"/>
        <v/>
      </c>
      <c r="BS39" s="86" t="str">
        <f t="shared" si="16"/>
        <v>X</v>
      </c>
      <c r="BT39" s="86" t="str">
        <f t="shared" si="17"/>
        <v/>
      </c>
      <c r="BU39" s="86" t="str">
        <f t="shared" si="18"/>
        <v>X</v>
      </c>
      <c r="BV39" s="86" t="str">
        <f t="shared" si="19"/>
        <v>X</v>
      </c>
      <c r="BW39" s="86"/>
      <c r="BX39" s="86"/>
      <c r="BY39" s="86"/>
      <c r="BZ39" s="86"/>
      <c r="CA39" s="86" t="str">
        <f t="shared" si="20"/>
        <v>X</v>
      </c>
      <c r="CB39" s="86"/>
      <c r="CC39" s="86"/>
      <c r="CD39" s="86" t="str">
        <f t="shared" si="21"/>
        <v/>
      </c>
      <c r="CE39" s="86" t="str">
        <f t="shared" si="27"/>
        <v/>
      </c>
      <c r="CF39" s="86"/>
      <c r="CG39" s="86"/>
      <c r="CH39" s="43"/>
    </row>
    <row r="40" spans="2:86" x14ac:dyDescent="0.35">
      <c r="B40" s="25"/>
      <c r="C40" s="80">
        <v>119</v>
      </c>
      <c r="D40" s="128" t="s">
        <v>85</v>
      </c>
      <c r="E40" s="128" t="s">
        <v>92</v>
      </c>
      <c r="F40" s="164" t="s">
        <v>235</v>
      </c>
      <c r="G40" s="128"/>
      <c r="H40" s="128">
        <v>749</v>
      </c>
      <c r="I40" s="128">
        <v>5195</v>
      </c>
      <c r="J40" s="128">
        <v>3</v>
      </c>
      <c r="K40" s="128">
        <f t="shared" si="25"/>
        <v>3</v>
      </c>
      <c r="L40" s="133">
        <v>38.81850524</v>
      </c>
      <c r="M40" s="133">
        <v>-121.28130865999999</v>
      </c>
      <c r="N40" s="128">
        <v>20</v>
      </c>
      <c r="O40" s="128" t="s">
        <v>94</v>
      </c>
      <c r="P40" s="128" t="s">
        <v>94</v>
      </c>
      <c r="Q40" s="128" t="s">
        <v>94</v>
      </c>
      <c r="R40" s="128" t="s">
        <v>95</v>
      </c>
      <c r="S40" s="128" t="s">
        <v>96</v>
      </c>
      <c r="T40" s="128" t="s">
        <v>97</v>
      </c>
      <c r="U40" s="128" t="s">
        <v>98</v>
      </c>
      <c r="V40" s="128" t="s">
        <v>95</v>
      </c>
      <c r="W40" s="128" t="s">
        <v>94</v>
      </c>
      <c r="X40" s="128" t="s">
        <v>95</v>
      </c>
      <c r="Y40" s="128" t="s">
        <v>94</v>
      </c>
      <c r="Z40" s="128" t="s">
        <v>96</v>
      </c>
      <c r="AA40" s="128" t="s">
        <v>99</v>
      </c>
      <c r="AB40" s="82" t="str">
        <f>INDEX('[1]Full New Stop'!$AS:$AS, MATCH(F40,'[1]Full New Stop'!$E:$E, 0))</f>
        <v>Y</v>
      </c>
      <c r="AC40" s="128" t="e">
        <f>INDEX('[1]Full New Stop'!$AW:$AW, MATCH($D40,'[1]Full New Stop'!$E:$E, 0))</f>
        <v>#N/A</v>
      </c>
      <c r="AD40" s="82">
        <v>8.5</v>
      </c>
      <c r="AE40" s="128" t="e">
        <f>INDEX('[1]Full New Stop'!$AZ:$AZ, MATCH($D40,'[1]Full New Stop'!$E:$E, 0))</f>
        <v>#N/A</v>
      </c>
      <c r="AF40" s="128" t="s">
        <v>96</v>
      </c>
      <c r="AG40" s="128" t="s">
        <v>94</v>
      </c>
      <c r="AH40" s="82" t="e">
        <f>INDEX('[1]Full New Stop'!$BH:$BH, MATCH($D40,'[1]Full New Stop'!$E:$E, 0))</f>
        <v>#N/A</v>
      </c>
      <c r="AI40" s="82">
        <f>INDEX('[1]Full New Stop'!$BJ:$BJ, MATCH(F40,'[1]Full New Stop'!$E:$E, 0))</f>
        <v>2</v>
      </c>
      <c r="AJ40" s="82" t="str">
        <f>INDEX('[1]Full New Stop'!$BF:$BF, MATCH(F40,'[1]Full New Stop'!$E:$E, 0))</f>
        <v>Residential, Taco Bell</v>
      </c>
      <c r="AK40" s="82" t="s">
        <v>236</v>
      </c>
      <c r="AL40" s="82" t="s">
        <v>101</v>
      </c>
      <c r="AM40" s="82" t="s">
        <v>104</v>
      </c>
      <c r="AN40" s="82" t="str">
        <f>INDEX('[1]Full New Stop'!$AG:$AG, MATCH(F40,'[1]Full New Stop'!$E:$E, 0))</f>
        <v>N</v>
      </c>
      <c r="AO40" s="82" t="str">
        <f>INDEX('[1]Full New Stop'!$AH:$AH, MATCH(F40,'[1]Full New Stop'!$E:$E, 0))</f>
        <v xml:space="preserve"> - </v>
      </c>
      <c r="AP40" s="128"/>
      <c r="AQ40" s="82" t="str">
        <f t="shared" si="26"/>
        <v/>
      </c>
      <c r="AR40" s="82" t="str">
        <f t="shared" si="26"/>
        <v>X</v>
      </c>
      <c r="AS40" s="82" t="str">
        <f t="shared" si="26"/>
        <v/>
      </c>
      <c r="AT40" s="82" t="str">
        <f t="shared" si="26"/>
        <v/>
      </c>
      <c r="AU40" s="82" t="str">
        <f t="shared" si="26"/>
        <v/>
      </c>
      <c r="AV40" s="82" t="str">
        <f t="shared" si="26"/>
        <v/>
      </c>
      <c r="AW40" s="82" t="str">
        <f t="shared" si="26"/>
        <v/>
      </c>
      <c r="AX40" s="82" t="str">
        <f t="shared" si="26"/>
        <v/>
      </c>
      <c r="AY40" s="82"/>
      <c r="AZ40" s="82" t="s">
        <v>101</v>
      </c>
      <c r="BA40" s="82"/>
      <c r="BB40" s="82">
        <f t="shared" si="1"/>
        <v>-1</v>
      </c>
      <c r="BC40" s="204" t="s">
        <v>103</v>
      </c>
      <c r="BD40" s="82"/>
      <c r="BE40" s="82" t="str">
        <f t="shared" si="3"/>
        <v/>
      </c>
      <c r="BF40" s="82" t="str">
        <f t="shared" si="4"/>
        <v>X</v>
      </c>
      <c r="BG40" s="82" t="str">
        <f t="shared" si="5"/>
        <v/>
      </c>
      <c r="BH40" s="82" t="str">
        <f t="shared" si="6"/>
        <v/>
      </c>
      <c r="BI40" s="82" t="str">
        <f t="shared" si="7"/>
        <v/>
      </c>
      <c r="BJ40" s="82" t="str">
        <f t="shared" si="8"/>
        <v/>
      </c>
      <c r="BK40" s="82" t="str">
        <f t="shared" si="9"/>
        <v/>
      </c>
      <c r="BL40" s="82" t="e">
        <f t="shared" si="10"/>
        <v>#N/A</v>
      </c>
      <c r="BM40" s="82" t="str">
        <f t="shared" si="11"/>
        <v>X</v>
      </c>
      <c r="BN40" s="82" t="str">
        <f t="shared" si="12"/>
        <v/>
      </c>
      <c r="BO40" s="82"/>
      <c r="BP40" s="82" t="str">
        <f t="shared" si="13"/>
        <v/>
      </c>
      <c r="BQ40" s="82" t="str">
        <f t="shared" si="14"/>
        <v>X</v>
      </c>
      <c r="BR40" s="82" t="str">
        <f t="shared" si="15"/>
        <v/>
      </c>
      <c r="BS40" s="82" t="str">
        <f t="shared" si="16"/>
        <v>X</v>
      </c>
      <c r="BT40" s="82" t="str">
        <f t="shared" si="17"/>
        <v/>
      </c>
      <c r="BU40" s="82" t="str">
        <f t="shared" si="18"/>
        <v>X</v>
      </c>
      <c r="BV40" s="82" t="str">
        <f t="shared" si="19"/>
        <v>X</v>
      </c>
      <c r="BW40" s="82"/>
      <c r="BX40" s="82"/>
      <c r="BY40" s="82"/>
      <c r="BZ40" s="82"/>
      <c r="CA40" s="82" t="str">
        <f t="shared" si="20"/>
        <v>X</v>
      </c>
      <c r="CB40" s="82"/>
      <c r="CC40" s="82"/>
      <c r="CD40" s="82" t="str">
        <f t="shared" si="21"/>
        <v/>
      </c>
      <c r="CE40" s="82" t="str">
        <f t="shared" si="27"/>
        <v/>
      </c>
      <c r="CF40" s="82"/>
      <c r="CG40" s="82"/>
      <c r="CH40" s="42"/>
    </row>
    <row r="41" spans="2:86" ht="8.25" customHeight="1" x14ac:dyDescent="0.35">
      <c r="B41" s="103"/>
      <c r="C41" s="104"/>
      <c r="D41" s="105"/>
      <c r="E41" s="108"/>
      <c r="F41" s="104"/>
      <c r="G41" s="104"/>
      <c r="H41" s="104"/>
      <c r="I41" s="104"/>
      <c r="J41" s="104"/>
      <c r="K41" s="104"/>
      <c r="L41" s="104"/>
      <c r="M41" s="104"/>
      <c r="N41" s="104"/>
      <c r="O41" s="104"/>
      <c r="P41" s="104"/>
      <c r="Q41" s="104"/>
      <c r="R41" s="104"/>
      <c r="S41" s="115"/>
      <c r="T41" s="104"/>
      <c r="U41" s="104"/>
      <c r="V41" s="115"/>
      <c r="W41" s="115"/>
      <c r="X41" s="115"/>
      <c r="Y41" s="115"/>
      <c r="Z41" s="115"/>
      <c r="AA41" s="115"/>
      <c r="AB41" s="115"/>
      <c r="AC41" s="115"/>
      <c r="AD41" s="115"/>
      <c r="AE41" s="115"/>
      <c r="AF41" s="115"/>
      <c r="AG41" s="115"/>
      <c r="AH41" s="115"/>
      <c r="AI41" s="115"/>
      <c r="AJ41" s="115"/>
      <c r="AK41" s="115"/>
      <c r="AL41" s="115"/>
      <c r="AM41" s="115"/>
      <c r="AN41" s="115"/>
      <c r="AO41" s="115"/>
      <c r="AP41" s="115"/>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11"/>
    </row>
    <row r="42" spans="2:86" ht="13.5" customHeight="1" x14ac:dyDescent="0.35">
      <c r="B42" s="25"/>
      <c r="C42" s="80"/>
      <c r="D42" s="119" t="s">
        <v>135</v>
      </c>
      <c r="E42" s="81"/>
      <c r="F42" s="80"/>
      <c r="G42" s="80"/>
      <c r="H42" s="80"/>
      <c r="I42" s="80"/>
      <c r="J42" s="80"/>
      <c r="K42" s="80"/>
      <c r="L42" s="80"/>
      <c r="M42" s="80"/>
      <c r="N42" s="80"/>
      <c r="O42" s="80"/>
      <c r="P42" s="80"/>
      <c r="Q42" s="80"/>
      <c r="R42" s="80"/>
      <c r="S42" s="116"/>
      <c r="T42" s="80"/>
      <c r="U42" s="80"/>
      <c r="V42" s="116"/>
      <c r="W42" s="116"/>
      <c r="X42" s="116"/>
      <c r="Y42" s="116"/>
      <c r="Z42" s="116"/>
      <c r="AA42" s="116"/>
      <c r="AB42" s="116"/>
      <c r="AC42" s="116"/>
      <c r="AD42" s="116"/>
      <c r="AE42" s="116"/>
      <c r="AF42" s="116"/>
      <c r="AG42" s="116"/>
      <c r="AH42" s="116"/>
      <c r="AI42" s="116"/>
      <c r="AJ42" s="116"/>
      <c r="AK42" s="116"/>
      <c r="AL42" s="116"/>
      <c r="AM42" s="116"/>
      <c r="AN42" s="116"/>
      <c r="AO42" s="116"/>
      <c r="AP42" s="116"/>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26"/>
    </row>
    <row r="43" spans="2:86" ht="26.25" customHeight="1" x14ac:dyDescent="0.35">
      <c r="B43" s="25"/>
      <c r="C43" s="81"/>
      <c r="D43" s="228" t="s">
        <v>136</v>
      </c>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81"/>
      <c r="CH43" s="26"/>
    </row>
    <row r="44" spans="2:86" x14ac:dyDescent="0.35">
      <c r="B44" s="25"/>
      <c r="C44" s="81"/>
      <c r="D44" s="113" t="s">
        <v>137</v>
      </c>
      <c r="E44" s="81"/>
      <c r="F44" s="80"/>
      <c r="G44" s="80"/>
      <c r="H44" s="80"/>
      <c r="I44" s="80"/>
      <c r="J44" s="80"/>
      <c r="K44" s="80"/>
      <c r="L44" s="80"/>
      <c r="M44" s="80"/>
      <c r="N44" s="80"/>
      <c r="O44" s="80"/>
      <c r="P44" s="80"/>
      <c r="Q44" s="80"/>
      <c r="R44" s="80"/>
      <c r="S44" s="116"/>
      <c r="T44" s="80"/>
      <c r="U44" s="80"/>
      <c r="V44" s="116"/>
      <c r="W44" s="116"/>
      <c r="X44" s="116"/>
      <c r="Y44" s="116"/>
      <c r="Z44" s="116"/>
      <c r="AA44" s="116"/>
      <c r="AB44" s="116"/>
      <c r="AC44" s="116"/>
      <c r="AD44" s="116"/>
      <c r="AE44" s="116"/>
      <c r="AF44" s="116"/>
      <c r="AG44" s="116"/>
      <c r="AH44" s="116"/>
      <c r="AI44" s="116"/>
      <c r="AJ44" s="116"/>
      <c r="AK44" s="116"/>
      <c r="AL44" s="116"/>
      <c r="AM44" s="116"/>
      <c r="AN44" s="116"/>
      <c r="AO44" s="116"/>
      <c r="AP44" s="116"/>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26"/>
    </row>
    <row r="45" spans="2:86" x14ac:dyDescent="0.35">
      <c r="B45" s="25"/>
      <c r="C45" s="81"/>
      <c r="D45" s="113" t="s">
        <v>138</v>
      </c>
      <c r="E45" s="81"/>
      <c r="F45" s="80"/>
      <c r="G45" s="80"/>
      <c r="H45" s="80"/>
      <c r="I45" s="80"/>
      <c r="J45" s="80"/>
      <c r="K45" s="80"/>
      <c r="L45" s="80"/>
      <c r="M45" s="80"/>
      <c r="N45" s="80"/>
      <c r="O45" s="80"/>
      <c r="P45" s="80"/>
      <c r="Q45" s="80"/>
      <c r="R45" s="80"/>
      <c r="S45" s="116"/>
      <c r="T45" s="80"/>
      <c r="U45" s="80"/>
      <c r="V45" s="116"/>
      <c r="W45" s="116"/>
      <c r="X45" s="80"/>
      <c r="Y45" s="116"/>
      <c r="Z45" s="116"/>
      <c r="AA45" s="116"/>
      <c r="AB45" s="116"/>
      <c r="AC45" s="116"/>
      <c r="AD45" s="116"/>
      <c r="AE45" s="116"/>
      <c r="AF45" s="116"/>
      <c r="AG45" s="116"/>
      <c r="AH45" s="116"/>
      <c r="AI45" s="116"/>
      <c r="AJ45" s="116"/>
      <c r="AK45" s="116"/>
      <c r="AL45" s="116"/>
      <c r="AM45" s="116"/>
      <c r="AN45" s="116"/>
      <c r="AO45" s="116"/>
      <c r="AP45" s="116"/>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26"/>
    </row>
    <row r="46" spans="2:86" x14ac:dyDescent="0.35">
      <c r="B46" s="25"/>
      <c r="C46" s="81"/>
      <c r="D46" s="113" t="s">
        <v>139</v>
      </c>
      <c r="E46" s="81"/>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26"/>
    </row>
    <row r="47" spans="2:86" ht="9.4" customHeight="1" thickBot="1" x14ac:dyDescent="0.4">
      <c r="B47" s="29"/>
      <c r="C47" s="31"/>
      <c r="D47" s="31"/>
      <c r="E47" s="31"/>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2"/>
    </row>
    <row r="48" spans="2:86" x14ac:dyDescent="0.35">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6:42" x14ac:dyDescent="0.35">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6:42" x14ac:dyDescent="0.35">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6:42" x14ac:dyDescent="0.35">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6:42" x14ac:dyDescent="0.3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6:42" x14ac:dyDescent="0.3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6:42" x14ac:dyDescent="0.35">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6:42" x14ac:dyDescent="0.35">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6:42" x14ac:dyDescent="0.35">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6:42" x14ac:dyDescent="0.35">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6:42" x14ac:dyDescent="0.35">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6:42" x14ac:dyDescent="0.35">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6:42" x14ac:dyDescent="0.35">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6:42" x14ac:dyDescent="0.35">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2" x14ac:dyDescent="0.35">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6:42" x14ac:dyDescent="0.35">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6:42" x14ac:dyDescent="0.35">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6:42" x14ac:dyDescent="0.35">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6:42" x14ac:dyDescent="0.35">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6:42" x14ac:dyDescent="0.35">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6:42" x14ac:dyDescent="0.35">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6:42" x14ac:dyDescent="0.35">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6:42" x14ac:dyDescent="0.35">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6:42" x14ac:dyDescent="0.3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6:42" x14ac:dyDescent="0.35">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6:42" x14ac:dyDescent="0.35">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6:42" x14ac:dyDescent="0.35">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6:42" x14ac:dyDescent="0.35">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6:42" x14ac:dyDescent="0.35">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6:42" x14ac:dyDescent="0.35">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6:42" x14ac:dyDescent="0.3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6:42" x14ac:dyDescent="0.3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6:42" x14ac:dyDescent="0.35">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6:42" x14ac:dyDescent="0.35">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6:42" x14ac:dyDescent="0.35">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6:42" x14ac:dyDescent="0.35">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6:42" x14ac:dyDescent="0.35">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6:42"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6:42" x14ac:dyDescent="0.35">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6:42" x14ac:dyDescent="0.3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6:42"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6:42"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6:42"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6:42"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6:42"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6:42"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6:42"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6:42"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6:42"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3"/>
      <c r="T119" s="2"/>
      <c r="U119" s="2"/>
      <c r="V119" s="3"/>
      <c r="W119" s="3"/>
      <c r="X119" s="3"/>
      <c r="Y119" s="3"/>
      <c r="Z119" s="3"/>
      <c r="AA119" s="3"/>
      <c r="AB119" s="3"/>
      <c r="AC119" s="3"/>
      <c r="AD119" s="3"/>
      <c r="AE119" s="3"/>
      <c r="AF119" s="3"/>
      <c r="AG119" s="3"/>
      <c r="AH119" s="3"/>
      <c r="AI119" s="3"/>
      <c r="AJ119" s="3"/>
      <c r="AK119" s="3"/>
      <c r="AL119" s="3"/>
      <c r="AM119" s="3"/>
      <c r="AN119" s="3"/>
      <c r="AO119" s="3"/>
      <c r="AP119" s="3"/>
    </row>
    <row r="120" spans="6:42" x14ac:dyDescent="0.35">
      <c r="F120" s="2"/>
      <c r="G120" s="2"/>
      <c r="H120" s="2"/>
      <c r="I120" s="2"/>
      <c r="J120" s="2"/>
      <c r="K120" s="2"/>
      <c r="L120" s="2"/>
      <c r="M120" s="2"/>
      <c r="N120" s="2"/>
      <c r="O120" s="2"/>
      <c r="P120" s="2"/>
      <c r="Q120" s="2"/>
      <c r="R120" s="2"/>
      <c r="S120" s="3"/>
      <c r="T120" s="2"/>
      <c r="U120" s="2"/>
      <c r="V120" s="3"/>
      <c r="W120" s="3"/>
      <c r="X120" s="3"/>
      <c r="Y120" s="3"/>
      <c r="Z120" s="3"/>
      <c r="AA120" s="3"/>
      <c r="AB120" s="3"/>
      <c r="AC120" s="3"/>
      <c r="AD120" s="3"/>
      <c r="AE120" s="3"/>
      <c r="AF120" s="3"/>
      <c r="AG120" s="3"/>
      <c r="AH120" s="3"/>
      <c r="AI120" s="3"/>
      <c r="AJ120" s="3"/>
      <c r="AK120" s="3"/>
      <c r="AL120" s="3"/>
      <c r="AM120" s="3"/>
      <c r="AN120" s="3"/>
      <c r="AO120" s="3"/>
      <c r="AP120" s="3"/>
    </row>
    <row r="121" spans="6:42" x14ac:dyDescent="0.35">
      <c r="F121" s="2"/>
      <c r="G121" s="2"/>
      <c r="H121" s="2"/>
      <c r="I121" s="2"/>
      <c r="J121" s="2"/>
      <c r="K121" s="2"/>
      <c r="L121" s="2"/>
      <c r="M121" s="2"/>
      <c r="N121" s="2"/>
      <c r="O121" s="2"/>
      <c r="P121" s="2"/>
      <c r="Q121" s="2"/>
      <c r="R121" s="2"/>
      <c r="S121" s="3"/>
      <c r="T121" s="2"/>
      <c r="U121" s="2"/>
      <c r="V121" s="3"/>
      <c r="W121" s="3"/>
      <c r="X121" s="3"/>
      <c r="Y121" s="3"/>
      <c r="Z121" s="3"/>
      <c r="AA121" s="3"/>
      <c r="AB121" s="3"/>
      <c r="AC121" s="3"/>
      <c r="AD121" s="3"/>
      <c r="AE121" s="3"/>
      <c r="AF121" s="3"/>
      <c r="AG121" s="3"/>
      <c r="AH121" s="3"/>
      <c r="AI121" s="3"/>
      <c r="AJ121" s="3"/>
      <c r="AK121" s="3"/>
      <c r="AL121" s="3"/>
      <c r="AM121" s="3"/>
      <c r="AN121" s="3"/>
      <c r="AO121" s="3"/>
      <c r="AP121" s="3"/>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5"/>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5"/>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42"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6:42"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42"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row>
    <row r="170" spans="6:42" x14ac:dyDescent="0.35">
      <c r="F170" s="4"/>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6:42" x14ac:dyDescent="0.35">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6:42" x14ac:dyDescent="0.35">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6:42" x14ac:dyDescent="0.35">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6:42" x14ac:dyDescent="0.35">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6:42" x14ac:dyDescent="0.35">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6:42" x14ac:dyDescent="0.35">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6:42" x14ac:dyDescent="0.35">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6:42" x14ac:dyDescent="0.35">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6:42" x14ac:dyDescent="0.35">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6:42" x14ac:dyDescent="0.35">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6:42" x14ac:dyDescent="0.35">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6:42" x14ac:dyDescent="0.35">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6:42" x14ac:dyDescent="0.35">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6:42" x14ac:dyDescent="0.35">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6:42" x14ac:dyDescent="0.35">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6:42" x14ac:dyDescent="0.35">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6:42" x14ac:dyDescent="0.35">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6:42" x14ac:dyDescent="0.35">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6:42" x14ac:dyDescent="0.35">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6:42" x14ac:dyDescent="0.35">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6:42" x14ac:dyDescent="0.35">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6:42" x14ac:dyDescent="0.35">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6:42" x14ac:dyDescent="0.35">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6:42" x14ac:dyDescent="0.35">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6:42" x14ac:dyDescent="0.35">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6:42" x14ac:dyDescent="0.35">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6:42" x14ac:dyDescent="0.35">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6:42" x14ac:dyDescent="0.35">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6:42" x14ac:dyDescent="0.35">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6:42" x14ac:dyDescent="0.35">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6:42" x14ac:dyDescent="0.35">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6:42" x14ac:dyDescent="0.35">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6:42" x14ac:dyDescent="0.35">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6:42" x14ac:dyDescent="0.35">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6:42" x14ac:dyDescent="0.35">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6:42" x14ac:dyDescent="0.35">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6:42" x14ac:dyDescent="0.35">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6:42" x14ac:dyDescent="0.35">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6:42" x14ac:dyDescent="0.35">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6:42" x14ac:dyDescent="0.35">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6:42" x14ac:dyDescent="0.35">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6:42" x14ac:dyDescent="0.35">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6:42" x14ac:dyDescent="0.35">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6:42" x14ac:dyDescent="0.35">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6:42" x14ac:dyDescent="0.35">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6:42" x14ac:dyDescent="0.35">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6:42" x14ac:dyDescent="0.35">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6:42" x14ac:dyDescent="0.35">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6:42" x14ac:dyDescent="0.35">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6:42" x14ac:dyDescent="0.35">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6:42" x14ac:dyDescent="0.35">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6:42" x14ac:dyDescent="0.35">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row>
    <row r="273" spans="6:42" x14ac:dyDescent="0.35">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row>
    <row r="293" ht="5.25" customHeight="1" x14ac:dyDescent="0.35"/>
  </sheetData>
  <sortState xmlns:xlrd2="http://schemas.microsoft.com/office/spreadsheetml/2017/richdata2" ref="A8:CH40">
    <sortCondition descending="1" ref="BI8:BI40"/>
    <sortCondition descending="1" ref="BB8:BB40"/>
    <sortCondition ref="BA8:BA40" customList="Transfer Stop,Equity Area,Key Destination,School Zone,Commuter,Low"/>
  </sortState>
  <mergeCells count="18">
    <mergeCell ref="D43:CF43"/>
    <mergeCell ref="BM6:BN6"/>
    <mergeCell ref="AQ6:AX6"/>
    <mergeCell ref="BE5:BN5"/>
    <mergeCell ref="BP5:BU5"/>
    <mergeCell ref="BF6:BH6"/>
    <mergeCell ref="BI6:BI7"/>
    <mergeCell ref="CD5:CF5"/>
    <mergeCell ref="CA5:CB5"/>
    <mergeCell ref="BO6:BO7"/>
    <mergeCell ref="BW6:BW7"/>
    <mergeCell ref="BY6:BY7"/>
    <mergeCell ref="BP6:BP7"/>
    <mergeCell ref="BU6:BU7"/>
    <mergeCell ref="CA6:CA7"/>
    <mergeCell ref="CD6:CD7"/>
    <mergeCell ref="CE6:CE7"/>
    <mergeCell ref="CF6:CF7"/>
  </mergeCells>
  <pageMargins left="0.7" right="0.7" top="0.75" bottom="0.75" header="0.3" footer="0.3"/>
  <pageSetup scale="5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6639-7F80-4ED2-AAD1-1F2274B11FA8}">
  <sheetPr>
    <pageSetUpPr fitToPage="1"/>
  </sheetPr>
  <dimension ref="B2:CG287"/>
  <sheetViews>
    <sheetView zoomScale="80" zoomScaleNormal="80" zoomScaleSheetLayoutView="40" zoomScalePageLayoutView="25" workbookViewId="0">
      <pane ySplit="7" topLeftCell="A61" activePane="bottomLeft" state="frozen"/>
      <selection activeCell="CL1" sqref="CL1:CL1048576"/>
      <selection pane="bottomLeft" activeCell="CF24" sqref="CF24"/>
    </sheetView>
  </sheetViews>
  <sheetFormatPr defaultRowHeight="14.5" x14ac:dyDescent="0.35"/>
  <cols>
    <col min="2" max="2" width="1.26953125" customWidth="1"/>
    <col min="3" max="3" width="9" hidden="1" customWidth="1"/>
    <col min="5" max="5" width="53.81640625" hidden="1" customWidth="1"/>
    <col min="6" max="6" width="39" customWidth="1"/>
    <col min="7" max="34" width="9" hidden="1" customWidth="1"/>
    <col min="35" max="35" width="18" hidden="1" customWidth="1"/>
    <col min="36" max="36" width="17" hidden="1" customWidth="1"/>
    <col min="37" max="37" width="137.26953125" hidden="1" customWidth="1"/>
    <col min="38" max="40" width="15.81640625" hidden="1" customWidth="1"/>
    <col min="41" max="41" width="6.81640625" hidden="1" customWidth="1"/>
    <col min="42" max="42" width="1.54296875" customWidth="1"/>
    <col min="43" max="50" width="3.81640625" customWidth="1"/>
    <col min="51" max="51" width="1.26953125" customWidth="1"/>
    <col min="52" max="52" width="19.81640625" customWidth="1"/>
    <col min="53" max="53" width="16.1796875" customWidth="1"/>
    <col min="54" max="54" width="16.1796875" hidden="1" customWidth="1"/>
    <col min="55" max="55" width="16.1796875" customWidth="1"/>
    <col min="56" max="56" width="1.26953125" customWidth="1"/>
    <col min="58" max="60" width="4.54296875" customWidth="1"/>
    <col min="61" max="61" width="9" customWidth="1"/>
    <col min="62" max="62" width="6.26953125" hidden="1" customWidth="1"/>
    <col min="63" max="64" width="7.26953125" hidden="1" customWidth="1"/>
    <col min="65" max="66" width="4.54296875" hidden="1" customWidth="1"/>
    <col min="67" max="67" width="9" hidden="1" customWidth="1"/>
    <col min="68" max="68" width="7.54296875" hidden="1" customWidth="1"/>
    <col min="69" max="69" width="1.26953125" customWidth="1"/>
    <col min="70" max="70" width="9" customWidth="1"/>
    <col min="71" max="72" width="4.54296875" customWidth="1"/>
    <col min="73" max="73" width="9" hidden="1" customWidth="1"/>
    <col min="74" max="74" width="8" hidden="1" customWidth="1"/>
    <col min="75" max="75" width="9" hidden="1" customWidth="1"/>
    <col min="76" max="76" width="27" hidden="1" customWidth="1"/>
    <col min="77" max="77" width="1.26953125" customWidth="1"/>
    <col min="78" max="78" width="15.54296875" customWidth="1"/>
    <col min="79" max="79" width="19" hidden="1" customWidth="1"/>
    <col min="80" max="80" width="1" hidden="1" customWidth="1"/>
    <col min="81" max="81" width="1.26953125" customWidth="1"/>
    <col min="82" max="82" width="11" customWidth="1"/>
    <col min="83" max="84" width="12.54296875" customWidth="1"/>
    <col min="85" max="85" width="1.26953125" customWidth="1"/>
  </cols>
  <sheetData>
    <row r="2" spans="2:85"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c r="BB2" t="s">
        <v>21</v>
      </c>
    </row>
    <row r="3" spans="2:85" ht="9" customHeight="1" x14ac:dyDescent="0.3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9"/>
    </row>
    <row r="4" spans="2:85" ht="22.5" x14ac:dyDescent="0.45">
      <c r="B4" s="10"/>
      <c r="C4" s="76"/>
      <c r="D4" s="98" t="s">
        <v>253</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11"/>
    </row>
    <row r="5" spans="2:85" ht="40.15" customHeight="1" x14ac:dyDescent="0.35">
      <c r="B5" s="56"/>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8"/>
      <c r="BC5" s="87"/>
      <c r="BD5" s="87"/>
      <c r="BE5" s="229" t="s">
        <v>23</v>
      </c>
      <c r="BF5" s="229"/>
      <c r="BG5" s="229"/>
      <c r="BH5" s="229"/>
      <c r="BI5" s="229"/>
      <c r="BJ5" s="87"/>
      <c r="BK5" s="87"/>
      <c r="BL5" s="87"/>
      <c r="BM5" s="87"/>
      <c r="BN5" s="87"/>
      <c r="BO5" s="87"/>
      <c r="BP5" s="87"/>
      <c r="BQ5" s="87"/>
      <c r="BR5" s="235" t="s">
        <v>24</v>
      </c>
      <c r="BS5" s="236"/>
      <c r="BT5" s="236"/>
      <c r="BU5" s="215"/>
      <c r="BV5" s="215"/>
      <c r="BW5" s="216"/>
      <c r="BX5" s="88"/>
      <c r="BY5" s="44"/>
      <c r="BZ5" s="24" t="s">
        <v>25</v>
      </c>
      <c r="CA5" s="87"/>
      <c r="CB5" s="87"/>
      <c r="CC5" s="88"/>
      <c r="CD5" s="231" t="s">
        <v>26</v>
      </c>
      <c r="CE5" s="231"/>
      <c r="CF5" s="231"/>
      <c r="CG5" s="37"/>
    </row>
    <row r="6" spans="2:85" ht="32.25" customHeight="1" x14ac:dyDescent="0.35">
      <c r="B6" s="56"/>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229" t="s">
        <v>27</v>
      </c>
      <c r="AR6" s="229"/>
      <c r="AS6" s="229"/>
      <c r="AT6" s="229"/>
      <c r="AU6" s="229"/>
      <c r="AV6" s="229"/>
      <c r="AW6" s="229"/>
      <c r="AX6" s="229"/>
      <c r="AY6" s="87"/>
      <c r="AZ6" s="87"/>
      <c r="BA6" s="87"/>
      <c r="BB6" s="88"/>
      <c r="BC6" s="94"/>
      <c r="BD6" s="94"/>
      <c r="BE6" s="24" t="s">
        <v>28</v>
      </c>
      <c r="BF6" s="229" t="s">
        <v>29</v>
      </c>
      <c r="BG6" s="229"/>
      <c r="BH6" s="229"/>
      <c r="BI6" s="224" t="s">
        <v>30</v>
      </c>
      <c r="BJ6" s="135" t="s">
        <v>31</v>
      </c>
      <c r="BK6" s="135"/>
      <c r="BL6" s="135"/>
      <c r="BM6" s="237" t="s">
        <v>33</v>
      </c>
      <c r="BN6" s="238"/>
      <c r="BO6" s="239" t="s">
        <v>195</v>
      </c>
      <c r="BP6" s="240"/>
      <c r="BQ6" s="223"/>
      <c r="BR6" s="224" t="s">
        <v>35</v>
      </c>
      <c r="BS6" s="229" t="s">
        <v>32</v>
      </c>
      <c r="BT6" s="229"/>
      <c r="BU6" s="12" t="s">
        <v>36</v>
      </c>
      <c r="BV6" s="232" t="s">
        <v>37</v>
      </c>
      <c r="BW6" s="12" t="s">
        <v>38</v>
      </c>
      <c r="BX6" s="232" t="s">
        <v>39</v>
      </c>
      <c r="BY6" s="65"/>
      <c r="BZ6" s="224" t="s">
        <v>12</v>
      </c>
      <c r="CA6" s="65" t="s">
        <v>6</v>
      </c>
      <c r="CB6" s="87" t="s">
        <v>9</v>
      </c>
      <c r="CC6" s="87"/>
      <c r="CD6" s="224" t="s">
        <v>40</v>
      </c>
      <c r="CE6" s="226" t="s">
        <v>41</v>
      </c>
      <c r="CF6" s="224" t="s">
        <v>42</v>
      </c>
      <c r="CG6" s="37"/>
    </row>
    <row r="7" spans="2:85" ht="93.4" customHeight="1" thickBot="1" x14ac:dyDescent="0.4">
      <c r="B7" s="56"/>
      <c r="C7" s="95" t="s">
        <v>44</v>
      </c>
      <c r="D7" s="66" t="s">
        <v>45</v>
      </c>
      <c r="E7" s="67" t="s">
        <v>46</v>
      </c>
      <c r="F7" s="68" t="s">
        <v>47</v>
      </c>
      <c r="G7" s="87" t="s">
        <v>48</v>
      </c>
      <c r="H7" s="87" t="s">
        <v>49</v>
      </c>
      <c r="I7" s="87" t="s">
        <v>50</v>
      </c>
      <c r="J7" s="87" t="s">
        <v>51</v>
      </c>
      <c r="K7" s="87" t="s">
        <v>52</v>
      </c>
      <c r="L7" s="87" t="s">
        <v>53</v>
      </c>
      <c r="M7" s="87" t="s">
        <v>54</v>
      </c>
      <c r="N7" s="87" t="s">
        <v>55</v>
      </c>
      <c r="O7" s="87" t="s">
        <v>56</v>
      </c>
      <c r="P7" s="87" t="s">
        <v>57</v>
      </c>
      <c r="Q7" s="87" t="s">
        <v>58</v>
      </c>
      <c r="R7" s="87" t="s">
        <v>59</v>
      </c>
      <c r="S7" s="87" t="s">
        <v>60</v>
      </c>
      <c r="T7" s="87" t="s">
        <v>61</v>
      </c>
      <c r="U7" s="87" t="s">
        <v>62</v>
      </c>
      <c r="V7" s="87" t="s">
        <v>63</v>
      </c>
      <c r="W7" s="87" t="s">
        <v>64</v>
      </c>
      <c r="X7" s="87" t="s">
        <v>65</v>
      </c>
      <c r="Y7" s="87" t="s">
        <v>35</v>
      </c>
      <c r="Z7" s="87" t="s">
        <v>66</v>
      </c>
      <c r="AA7" s="87" t="s">
        <v>67</v>
      </c>
      <c r="AB7" s="87" t="s">
        <v>68</v>
      </c>
      <c r="AC7" s="87" t="s">
        <v>69</v>
      </c>
      <c r="AD7" s="87" t="s">
        <v>70</v>
      </c>
      <c r="AE7" s="87" t="s">
        <v>71</v>
      </c>
      <c r="AF7" s="87" t="s">
        <v>72</v>
      </c>
      <c r="AG7" s="87" t="s">
        <v>73</v>
      </c>
      <c r="AH7" s="87" t="s">
        <v>74</v>
      </c>
      <c r="AI7" s="87" t="s">
        <v>75</v>
      </c>
      <c r="AJ7" s="87" t="s">
        <v>76</v>
      </c>
      <c r="AK7" s="87" t="s">
        <v>77</v>
      </c>
      <c r="AL7" s="87" t="s">
        <v>78</v>
      </c>
      <c r="AM7" s="87" t="s">
        <v>79</v>
      </c>
      <c r="AN7" s="87" t="s">
        <v>80</v>
      </c>
      <c r="AO7" s="87" t="s">
        <v>81</v>
      </c>
      <c r="AP7" s="87"/>
      <c r="AQ7" s="33">
        <v>10</v>
      </c>
      <c r="AR7" s="33">
        <v>20</v>
      </c>
      <c r="AS7" s="33">
        <v>30</v>
      </c>
      <c r="AT7" s="33">
        <v>40</v>
      </c>
      <c r="AU7" s="33">
        <v>50</v>
      </c>
      <c r="AV7" s="33">
        <v>60</v>
      </c>
      <c r="AW7" s="33">
        <v>70</v>
      </c>
      <c r="AX7" s="33">
        <v>80</v>
      </c>
      <c r="AY7" s="16"/>
      <c r="AZ7" s="69" t="s">
        <v>78</v>
      </c>
      <c r="BA7" s="68" t="s">
        <v>82</v>
      </c>
      <c r="BB7" s="68" t="s">
        <v>196</v>
      </c>
      <c r="BC7" s="68" t="s">
        <v>84</v>
      </c>
      <c r="BD7" s="52"/>
      <c r="BE7" s="34" t="s">
        <v>85</v>
      </c>
      <c r="BF7" s="34" t="s">
        <v>85</v>
      </c>
      <c r="BG7" s="34" t="s">
        <v>86</v>
      </c>
      <c r="BH7" s="34" t="s">
        <v>87</v>
      </c>
      <c r="BI7" s="225"/>
      <c r="BJ7" s="136" t="s">
        <v>88</v>
      </c>
      <c r="BK7" s="136" t="s">
        <v>89</v>
      </c>
      <c r="BL7" s="136" t="s">
        <v>90</v>
      </c>
      <c r="BM7" s="137" t="s">
        <v>85</v>
      </c>
      <c r="BN7" s="138" t="s">
        <v>86</v>
      </c>
      <c r="BO7" s="137" t="s">
        <v>85</v>
      </c>
      <c r="BP7" s="139" t="s">
        <v>86</v>
      </c>
      <c r="BQ7" s="241"/>
      <c r="BR7" s="225"/>
      <c r="BS7" s="34" t="s">
        <v>85</v>
      </c>
      <c r="BT7" s="34" t="s">
        <v>91</v>
      </c>
      <c r="BU7" s="13"/>
      <c r="BV7" s="233"/>
      <c r="BW7" s="13"/>
      <c r="BX7" s="233"/>
      <c r="BY7" s="65"/>
      <c r="BZ7" s="225"/>
      <c r="CA7" s="65"/>
      <c r="CB7" s="87"/>
      <c r="CC7" s="87"/>
      <c r="CD7" s="225"/>
      <c r="CE7" s="227"/>
      <c r="CF7" s="225"/>
      <c r="CG7" s="37"/>
    </row>
    <row r="8" spans="2:85" x14ac:dyDescent="0.35">
      <c r="B8" s="25"/>
      <c r="C8" s="80">
        <v>55</v>
      </c>
      <c r="D8" s="128">
        <v>3012</v>
      </c>
      <c r="E8" s="128" t="s">
        <v>92</v>
      </c>
      <c r="F8" s="164" t="s">
        <v>254</v>
      </c>
      <c r="G8" s="128">
        <v>2.92</v>
      </c>
      <c r="H8" s="128">
        <v>1061</v>
      </c>
      <c r="I8" s="128">
        <v>1183</v>
      </c>
      <c r="J8" s="128">
        <v>4</v>
      </c>
      <c r="K8" s="128">
        <f t="shared" ref="K8:K39" si="0">J8</f>
        <v>4</v>
      </c>
      <c r="L8" s="133">
        <v>38.944221325699999</v>
      </c>
      <c r="M8" s="133">
        <v>-121.100444825</v>
      </c>
      <c r="N8" s="128" t="s">
        <v>164</v>
      </c>
      <c r="O8" s="128" t="s">
        <v>129</v>
      </c>
      <c r="P8" s="128" t="s">
        <v>94</v>
      </c>
      <c r="Q8" s="128" t="s">
        <v>94</v>
      </c>
      <c r="R8" s="128" t="s">
        <v>95</v>
      </c>
      <c r="S8" s="128" t="s">
        <v>96</v>
      </c>
      <c r="T8" s="128" t="s">
        <v>108</v>
      </c>
      <c r="U8" s="128" t="s">
        <v>98</v>
      </c>
      <c r="V8" s="128" t="s">
        <v>122</v>
      </c>
      <c r="W8" s="128" t="s">
        <v>94</v>
      </c>
      <c r="X8" s="128" t="s">
        <v>98</v>
      </c>
      <c r="Y8" s="128" t="s">
        <v>94</v>
      </c>
      <c r="Z8" s="128" t="s">
        <v>94</v>
      </c>
      <c r="AA8" s="128" t="s">
        <v>98</v>
      </c>
      <c r="AB8" s="82" t="str">
        <f>INDEX( '[1]Full Existing Stops'!$AS:$AS, MATCH(D8,'[1]Full Existing Stops'!$D:$D, 0))</f>
        <v>N</v>
      </c>
      <c r="AC8" s="128" t="str">
        <f>INDEX( '[1]Full Existing Stops'!$AW:$AW, MATCH(D8,'[1]Full Existing Stops'!$D:$D, 0))</f>
        <v xml:space="preserve"> - </v>
      </c>
      <c r="AD8" s="82">
        <v>0</v>
      </c>
      <c r="AE8" s="128" t="str">
        <f>INDEX( '[1]Full Existing Stops'!$AZ:$AZ, MATCH(D8,'[1]Full Existing Stops'!$D:$D, 0))</f>
        <v>N</v>
      </c>
      <c r="AF8" s="128" t="s">
        <v>94</v>
      </c>
      <c r="AG8" s="128" t="s">
        <v>94</v>
      </c>
      <c r="AH8" s="82" t="str">
        <f>INDEX( '[1]Full Existing Stops'!$BH:$BH, MATCH(D8,'[1]Full Existing Stops'!$D:$D, 0))</f>
        <v>Y</v>
      </c>
      <c r="AI8" s="82" t="str">
        <f>INDEX( '[1]Full Existing Stops'!$BJ:$BJ, MATCH(D8,'[1]Full Existing Stops'!$D:$D, 0))</f>
        <v>X</v>
      </c>
      <c r="AJ8" s="82" t="str">
        <f>INDEX( '[1]Full Existing Stops'!$BF:$BF, MATCH(D8,'[1]Full Existing Stops'!$D:$D, 0))</f>
        <v>Hospital</v>
      </c>
      <c r="AK8" s="82">
        <v>0</v>
      </c>
      <c r="AL8" s="82" t="s">
        <v>166</v>
      </c>
      <c r="AM8" s="82" t="s">
        <v>104</v>
      </c>
      <c r="AN8" s="82" t="str">
        <f>INDEX( '[1]Full Existing Stops'!$AG:$AG, MATCH(D8,'[1]Full Existing Stops'!$D:$D, 0))</f>
        <v>N</v>
      </c>
      <c r="AO8" s="82" t="str">
        <f>INDEX( '[1]Full Existing Stops'!$AH:$AH, MATCH(D8,'[1]Full Existing Stops'!$D:$D, 0))</f>
        <v xml:space="preserve"> - </v>
      </c>
      <c r="AP8" s="128"/>
      <c r="AQ8" s="82" t="str">
        <f t="shared" ref="AQ8:AX17" si="1">IF(ISNUMBER(SEARCH(AQ$7,$N8)), "X", "")</f>
        <v/>
      </c>
      <c r="AR8" s="82" t="str">
        <f t="shared" si="1"/>
        <v/>
      </c>
      <c r="AS8" s="82" t="str">
        <f t="shared" si="1"/>
        <v>X</v>
      </c>
      <c r="AT8" s="82" t="str">
        <f t="shared" si="1"/>
        <v/>
      </c>
      <c r="AU8" s="82" t="str">
        <f t="shared" si="1"/>
        <v/>
      </c>
      <c r="AV8" s="82" t="str">
        <f t="shared" si="1"/>
        <v/>
      </c>
      <c r="AW8" s="82" t="str">
        <f t="shared" si="1"/>
        <v/>
      </c>
      <c r="AX8" s="82" t="str">
        <f t="shared" si="1"/>
        <v/>
      </c>
      <c r="AY8" s="82"/>
      <c r="AZ8" s="82" t="s">
        <v>200</v>
      </c>
      <c r="BA8" s="82" t="s">
        <v>159</v>
      </c>
      <c r="BB8" s="82">
        <f t="shared" ref="BB8:BB39" si="2">IF(ISNUMBER(BC8),BC8,-1)</f>
        <v>2.92</v>
      </c>
      <c r="BC8" s="204">
        <f t="shared" ref="BC8:BC15" si="3">G8</f>
        <v>2.92</v>
      </c>
      <c r="BD8" s="82"/>
      <c r="BE8" s="82" t="str">
        <f t="shared" ref="BE8:BE39" si="4">IF(OR(ISNUMBER(SEARCH("N", S8)), ISNUMBER(SEARCH("-", S8))), "X", "")</f>
        <v/>
      </c>
      <c r="BF8" s="82" t="str">
        <f t="shared" ref="BF8:BF39" si="5">IF(OR(ISNUMBER(SEARCH("N", O8)), ISNUMBER(SEARCH("-", O8))), "X", "")</f>
        <v/>
      </c>
      <c r="BG8" s="82" t="str">
        <f t="shared" ref="BG8:BG39" si="6">IF(AND(BF8&lt;&gt;"X", OR(ISNUMBER(SEARCH("D", O8)), ISNUMBER(SEARCH("F", O8)))), "X", "")</f>
        <v/>
      </c>
      <c r="BH8" s="82" t="str">
        <f t="shared" ref="BH8:BH39" si="7">IF(P8="Y", "X", "")</f>
        <v/>
      </c>
      <c r="BI8" s="82" t="str">
        <f t="shared" ref="BI8:BI39" si="8">IF(OR(ISNUMBER(SEARCH("N", AB8)), ISNUMBER(SEARCH("-", AB8))), "X", "")</f>
        <v>X</v>
      </c>
      <c r="BJ8" s="82" t="str">
        <f t="shared" ref="BJ8:BJ39" si="9">IF(AD8 &lt; 8, "X", "")</f>
        <v>X</v>
      </c>
      <c r="BK8" s="82">
        <f t="shared" ref="BK8:BK39" si="10">IF(AD8 &lt; 8, 8 - AD8, "")</f>
        <v>8</v>
      </c>
      <c r="BL8" s="82" t="str">
        <f t="shared" ref="BL8:BL39" si="11">IF(AE8="N", "X", "")</f>
        <v>X</v>
      </c>
      <c r="BM8" s="82" t="str">
        <f t="shared" ref="BM8:BM39" si="12">IF(OR(ISNUMBER(SEARCH("N", W8)), ISNUMBER(SEARCH("-", W8))), "X", "")</f>
        <v>X</v>
      </c>
      <c r="BN8" s="82" t="str">
        <f t="shared" ref="BN8:BN39" si="13">IF(AND(BM8&lt;&gt;"X", OR(ISNUMBER(SEARCH("D", X8)), ISNUMBER(SEARCH("F", X8)))), "X", "")</f>
        <v/>
      </c>
      <c r="BO8" s="82" t="str">
        <f t="shared" ref="BO8:BO39" si="14">IF(OR(ISNUMBER(SEARCH("bad", AM8)),
       ISNUMBER(SEARCH("replace", AM8)),
       ISNUMBER(SEARCH("Map", AM8))),
    "",
IF(OR(ISNUMBER(SEARCH("N", AM8)),
       ISNUMBER(SEARCH("-", AM8)),
       ISNUMBER(SEARCH("X", AM8))),
    "X",
    ""))</f>
        <v>X</v>
      </c>
      <c r="BP8" s="82" t="str">
        <f t="shared" ref="BP8:BP39" si="15">IF(AND(BO8&lt;&gt;"X",
        OR(ISNUMBER(SEARCH("D", AM8)),
           ISNUMBER(SEARCH("F", AM8)),
           ISNUMBER(SEARCH("bad", AM8)),
           ISNUMBER(SEARCH("replace", AM8)))),
   "X",
   "")</f>
        <v/>
      </c>
      <c r="BQ8" s="82"/>
      <c r="BR8" s="82" t="str">
        <f t="shared" ref="BR8:BR39" si="16">IF(OR(ISNUMBER(SEARCH("N", Y8)), ISNUMBER(SEARCH("-", Y8))), "X", "")</f>
        <v>X</v>
      </c>
      <c r="BS8" s="82" t="str">
        <f t="shared" ref="BS8:BS39" si="17">IF(OR(ISNUMBER(SEARCH("N", V8)), ISNUMBER(SEARCH("-", V8))), "X", "")</f>
        <v>X</v>
      </c>
      <c r="BT8" s="82" t="str">
        <f t="shared" ref="BT8:BT39" si="18">IF(AND(BS8&lt;&gt;"X", OR(ISNUMBER(SEARCH("D", V8)), ISNUMBER(SEARCH("F", V8)))), "X", "")</f>
        <v/>
      </c>
      <c r="BU8" s="82" t="str">
        <f t="shared" ref="BU8:BU39" si="19">IF(OR(ISNUMBER(SEARCH("N", AG8)), ISNUMBER(SEARCH("-", AG8))), "X", "")</f>
        <v>X</v>
      </c>
      <c r="BV8" s="82"/>
      <c r="BW8" s="82"/>
      <c r="BX8" s="82"/>
      <c r="BY8" s="82"/>
      <c r="BZ8" s="82" t="str">
        <f t="shared" ref="BZ8:BZ39" si="20">IF(OR(ISNUMBER(SEARCH("N", AF8)), ISNUMBER(SEARCH("-", AF8))), "X", "")</f>
        <v>X</v>
      </c>
      <c r="CA8" s="82"/>
      <c r="CB8" s="82"/>
      <c r="CC8" s="82"/>
      <c r="CD8" s="82" t="str">
        <f t="shared" ref="CD8:CD39" si="21">IF(OR(ISNUMBER(SEARCH("N", AI8)), ISNUMBER(SEARCH("-", AI8))), "X", "")</f>
        <v/>
      </c>
      <c r="CE8" s="82" t="str">
        <f t="shared" ref="CE8:CE39" si="22">IF(OR(ISNUMBER(SEARCH("N", AH8)), ISNUMBER(SEARCH("-", AH8))), "X", "")</f>
        <v/>
      </c>
      <c r="CF8" s="82"/>
      <c r="CG8" s="42"/>
    </row>
    <row r="9" spans="2:85" x14ac:dyDescent="0.35">
      <c r="B9" s="27"/>
      <c r="C9" s="84">
        <v>49</v>
      </c>
      <c r="D9" s="126">
        <v>3006</v>
      </c>
      <c r="E9" s="126" t="s">
        <v>92</v>
      </c>
      <c r="F9" s="165" t="s">
        <v>255</v>
      </c>
      <c r="G9" s="126">
        <v>2</v>
      </c>
      <c r="H9" s="126">
        <v>1300</v>
      </c>
      <c r="I9" s="126">
        <v>1334</v>
      </c>
      <c r="J9" s="126">
        <v>4</v>
      </c>
      <c r="K9" s="126">
        <f t="shared" si="0"/>
        <v>4</v>
      </c>
      <c r="L9" s="134">
        <v>38.938549928800001</v>
      </c>
      <c r="M9" s="134">
        <v>-121.107420989</v>
      </c>
      <c r="N9" s="126" t="s">
        <v>206</v>
      </c>
      <c r="O9" s="126" t="s">
        <v>94</v>
      </c>
      <c r="P9" s="126" t="s">
        <v>94</v>
      </c>
      <c r="Q9" s="126" t="s">
        <v>94</v>
      </c>
      <c r="R9" s="126" t="s">
        <v>95</v>
      </c>
      <c r="S9" s="126" t="s">
        <v>94</v>
      </c>
      <c r="T9" s="126" t="s">
        <v>98</v>
      </c>
      <c r="U9" s="126">
        <v>2</v>
      </c>
      <c r="V9" s="126" t="s">
        <v>98</v>
      </c>
      <c r="W9" s="126" t="s">
        <v>96</v>
      </c>
      <c r="X9" s="126" t="s">
        <v>98</v>
      </c>
      <c r="Y9" s="126" t="s">
        <v>96</v>
      </c>
      <c r="Z9" s="126" t="s">
        <v>96</v>
      </c>
      <c r="AA9" s="126" t="s">
        <v>99</v>
      </c>
      <c r="AB9" s="86" t="str">
        <f>INDEX( '[1]Full Existing Stops'!$AS:$AS, MATCH(D9,'[1]Full Existing Stops'!$D:$D, 0))</f>
        <v>N</v>
      </c>
      <c r="AC9" s="126" t="str">
        <f>INDEX( '[1]Full Existing Stops'!$AW:$AW, MATCH(D9,'[1]Full Existing Stops'!$D:$D, 0))</f>
        <v>6.5 x cont</v>
      </c>
      <c r="AD9" s="86">
        <v>6.5</v>
      </c>
      <c r="AE9" s="126" t="str">
        <f>INDEX( '[1]Full Existing Stops'!$AZ:$AZ, MATCH(D9,'[1]Full Existing Stops'!$D:$D, 0))</f>
        <v>Y</v>
      </c>
      <c r="AF9" s="126" t="s">
        <v>96</v>
      </c>
      <c r="AG9" s="126" t="s">
        <v>94</v>
      </c>
      <c r="AH9" s="86" t="str">
        <f>INDEX( '[1]Full Existing Stops'!$BH:$BH, MATCH(D9,'[1]Full Existing Stops'!$D:$D, 0))</f>
        <v>Y</v>
      </c>
      <c r="AI9" s="86">
        <f>INDEX( '[1]Full Existing Stops'!$BJ:$BJ, MATCH(D9,'[1]Full Existing Stops'!$D:$D, 0))</f>
        <v>2</v>
      </c>
      <c r="AJ9" s="86" t="str">
        <f>INDEX( '[1]Full Existing Stops'!$BF:$BF, MATCH(D9,'[1]Full Existing Stops'!$D:$D, 0))</f>
        <v>County Offices</v>
      </c>
      <c r="AK9" s="86">
        <v>0</v>
      </c>
      <c r="AL9" s="86" t="s">
        <v>166</v>
      </c>
      <c r="AM9" s="86" t="s">
        <v>104</v>
      </c>
      <c r="AN9" s="86" t="str">
        <f>INDEX( '[1]Full Existing Stops'!$AG:$AG, MATCH(D9,'[1]Full Existing Stops'!$D:$D, 0))</f>
        <v>Y</v>
      </c>
      <c r="AO9" s="86" t="str">
        <f>INDEX( '[1]Full Existing Stops'!$AH:$AH, MATCH(D9,'[1]Full Existing Stops'!$D:$D, 0))</f>
        <v>Shelter</v>
      </c>
      <c r="AP9" s="86"/>
      <c r="AQ9" s="86" t="str">
        <f t="shared" si="1"/>
        <v/>
      </c>
      <c r="AR9" s="86" t="str">
        <f t="shared" si="1"/>
        <v/>
      </c>
      <c r="AS9" s="86" t="str">
        <f t="shared" si="1"/>
        <v>X</v>
      </c>
      <c r="AT9" s="86" t="str">
        <f t="shared" si="1"/>
        <v/>
      </c>
      <c r="AU9" s="86" t="str">
        <f t="shared" si="1"/>
        <v/>
      </c>
      <c r="AV9" s="86" t="str">
        <f t="shared" si="1"/>
        <v/>
      </c>
      <c r="AW9" s="86" t="str">
        <f t="shared" si="1"/>
        <v/>
      </c>
      <c r="AX9" s="86" t="str">
        <f t="shared" si="1"/>
        <v/>
      </c>
      <c r="AY9" s="86"/>
      <c r="AZ9" s="86" t="s">
        <v>200</v>
      </c>
      <c r="BA9" s="86" t="s">
        <v>159</v>
      </c>
      <c r="BB9" s="82">
        <f t="shared" si="2"/>
        <v>2</v>
      </c>
      <c r="BC9" s="205">
        <f t="shared" si="3"/>
        <v>2</v>
      </c>
      <c r="BD9" s="86"/>
      <c r="BE9" s="86" t="str">
        <f t="shared" si="4"/>
        <v>X</v>
      </c>
      <c r="BF9" s="86" t="str">
        <f t="shared" si="5"/>
        <v>X</v>
      </c>
      <c r="BG9" s="86" t="str">
        <f t="shared" si="6"/>
        <v/>
      </c>
      <c r="BH9" s="86" t="str">
        <f t="shared" si="7"/>
        <v/>
      </c>
      <c r="BI9" s="86" t="str">
        <f t="shared" si="8"/>
        <v>X</v>
      </c>
      <c r="BJ9" s="86" t="str">
        <f t="shared" si="9"/>
        <v>X</v>
      </c>
      <c r="BK9" s="86">
        <f t="shared" si="10"/>
        <v>1.5</v>
      </c>
      <c r="BL9" s="86" t="str">
        <f t="shared" si="11"/>
        <v/>
      </c>
      <c r="BM9" s="86" t="str">
        <f t="shared" si="12"/>
        <v/>
      </c>
      <c r="BN9" s="86" t="str">
        <f t="shared" si="13"/>
        <v/>
      </c>
      <c r="BO9" s="86" t="str">
        <f t="shared" si="14"/>
        <v>X</v>
      </c>
      <c r="BP9" s="86" t="str">
        <f t="shared" si="15"/>
        <v/>
      </c>
      <c r="BQ9" s="86"/>
      <c r="BR9" s="86" t="str">
        <f t="shared" si="16"/>
        <v/>
      </c>
      <c r="BS9" s="86" t="str">
        <f t="shared" si="17"/>
        <v>X</v>
      </c>
      <c r="BT9" s="86" t="str">
        <f t="shared" si="18"/>
        <v/>
      </c>
      <c r="BU9" s="86" t="str">
        <f t="shared" si="19"/>
        <v>X</v>
      </c>
      <c r="BV9" s="86"/>
      <c r="BW9" s="86"/>
      <c r="BX9" s="86"/>
      <c r="BY9" s="86"/>
      <c r="BZ9" s="86" t="str">
        <f t="shared" si="20"/>
        <v/>
      </c>
      <c r="CA9" s="86"/>
      <c r="CB9" s="86"/>
      <c r="CC9" s="86"/>
      <c r="CD9" s="86" t="str">
        <f t="shared" si="21"/>
        <v/>
      </c>
      <c r="CE9" s="86" t="str">
        <f t="shared" si="22"/>
        <v/>
      </c>
      <c r="CF9" s="86"/>
      <c r="CG9" s="43"/>
    </row>
    <row r="10" spans="2:85" x14ac:dyDescent="0.35">
      <c r="B10" s="25"/>
      <c r="C10" s="80">
        <v>76</v>
      </c>
      <c r="D10" s="128">
        <v>6002</v>
      </c>
      <c r="E10" s="128" t="s">
        <v>92</v>
      </c>
      <c r="F10" s="164" t="s">
        <v>256</v>
      </c>
      <c r="G10" s="128">
        <v>1.81</v>
      </c>
      <c r="H10" s="128">
        <v>220</v>
      </c>
      <c r="I10" s="128">
        <v>729</v>
      </c>
      <c r="J10" s="128">
        <v>4</v>
      </c>
      <c r="K10" s="128">
        <f t="shared" si="0"/>
        <v>4</v>
      </c>
      <c r="L10" s="133">
        <v>38.835279976700001</v>
      </c>
      <c r="M10" s="133">
        <v>-121.16906554000001</v>
      </c>
      <c r="N10" s="128" t="s">
        <v>257</v>
      </c>
      <c r="O10" s="128" t="s">
        <v>107</v>
      </c>
      <c r="P10" s="128" t="s">
        <v>94</v>
      </c>
      <c r="Q10" s="128" t="s">
        <v>96</v>
      </c>
      <c r="R10" s="128" t="s">
        <v>98</v>
      </c>
      <c r="S10" s="128" t="s">
        <v>96</v>
      </c>
      <c r="T10" s="128" t="s">
        <v>107</v>
      </c>
      <c r="U10" s="128" t="s">
        <v>98</v>
      </c>
      <c r="V10" s="128" t="s">
        <v>122</v>
      </c>
      <c r="W10" s="128" t="s">
        <v>94</v>
      </c>
      <c r="X10" s="128" t="s">
        <v>98</v>
      </c>
      <c r="Y10" s="128" t="s">
        <v>94</v>
      </c>
      <c r="Z10" s="128" t="s">
        <v>96</v>
      </c>
      <c r="AA10" s="128" t="s">
        <v>98</v>
      </c>
      <c r="AB10" s="82" t="str">
        <f>INDEX( '[1]Full Existing Stops'!$AS:$AS, MATCH(D10,'[1]Full Existing Stops'!$D:$D, 0))</f>
        <v>N</v>
      </c>
      <c r="AC10" s="128" t="str">
        <f>INDEX( '[1]Full Existing Stops'!$AW:$AW, MATCH(D10,'[1]Full Existing Stops'!$D:$D, 0))</f>
        <v xml:space="preserve"> - </v>
      </c>
      <c r="AD10" s="82">
        <v>0</v>
      </c>
      <c r="AE10" s="128" t="str">
        <f>INDEX( '[1]Full Existing Stops'!$AZ:$AZ, MATCH(D10,'[1]Full Existing Stops'!$D:$D, 0))</f>
        <v>N</v>
      </c>
      <c r="AF10" s="128" t="s">
        <v>96</v>
      </c>
      <c r="AG10" s="128" t="s">
        <v>94</v>
      </c>
      <c r="AH10" s="82" t="str">
        <f>INDEX( '[1]Full Existing Stops'!$BH:$BH, MATCH(D10,'[1]Full Existing Stops'!$D:$D, 0))</f>
        <v>N</v>
      </c>
      <c r="AI10" s="82">
        <f>INDEX( '[1]Full Existing Stops'!$BJ:$BJ, MATCH(D10,'[1]Full Existing Stops'!$D:$D, 0))</f>
        <v>2</v>
      </c>
      <c r="AJ10" s="82" t="str">
        <f>INDEX( '[1]Full Existing Stops'!$BF:$BF, MATCH(D10,'[1]Full Existing Stops'!$D:$D, 0))</f>
        <v>Park &amp; Ride, Gas Station</v>
      </c>
      <c r="AK10" s="82">
        <v>0</v>
      </c>
      <c r="AL10" s="82" t="s">
        <v>166</v>
      </c>
      <c r="AM10" s="82" t="s">
        <v>212</v>
      </c>
      <c r="AN10" s="82" t="str">
        <f>INDEX( '[1]Full Existing Stops'!$AG:$AG, MATCH(D10,'[1]Full Existing Stops'!$D:$D, 0))</f>
        <v>N</v>
      </c>
      <c r="AO10" s="82" t="str">
        <f>INDEX( '[1]Full Existing Stops'!$AH:$AH, MATCH(D10,'[1]Full Existing Stops'!$D:$D, 0))</f>
        <v xml:space="preserve"> - </v>
      </c>
      <c r="AP10" s="128"/>
      <c r="AQ10" s="82" t="str">
        <f t="shared" si="1"/>
        <v/>
      </c>
      <c r="AR10" s="82" t="str">
        <f t="shared" si="1"/>
        <v/>
      </c>
      <c r="AS10" s="82" t="str">
        <f t="shared" si="1"/>
        <v/>
      </c>
      <c r="AT10" s="82" t="str">
        <f t="shared" si="1"/>
        <v/>
      </c>
      <c r="AU10" s="82" t="str">
        <f t="shared" si="1"/>
        <v/>
      </c>
      <c r="AV10" s="82" t="str">
        <f t="shared" si="1"/>
        <v>X</v>
      </c>
      <c r="AW10" s="82" t="str">
        <f t="shared" si="1"/>
        <v/>
      </c>
      <c r="AX10" s="82" t="str">
        <f t="shared" si="1"/>
        <v/>
      </c>
      <c r="AY10" s="82"/>
      <c r="AZ10" s="82" t="s">
        <v>200</v>
      </c>
      <c r="BA10" s="82" t="s">
        <v>126</v>
      </c>
      <c r="BB10" s="82">
        <f t="shared" si="2"/>
        <v>1.81</v>
      </c>
      <c r="BC10" s="204">
        <f t="shared" si="3"/>
        <v>1.81</v>
      </c>
      <c r="BD10" s="82"/>
      <c r="BE10" s="82" t="str">
        <f t="shared" si="4"/>
        <v/>
      </c>
      <c r="BF10" s="82" t="str">
        <f t="shared" si="5"/>
        <v/>
      </c>
      <c r="BG10" s="82" t="str">
        <f t="shared" si="6"/>
        <v/>
      </c>
      <c r="BH10" s="82" t="str">
        <f t="shared" si="7"/>
        <v/>
      </c>
      <c r="BI10" s="82" t="str">
        <f t="shared" si="8"/>
        <v>X</v>
      </c>
      <c r="BJ10" s="82" t="str">
        <f t="shared" si="9"/>
        <v>X</v>
      </c>
      <c r="BK10" s="82">
        <f t="shared" si="10"/>
        <v>8</v>
      </c>
      <c r="BL10" s="82" t="str">
        <f t="shared" si="11"/>
        <v>X</v>
      </c>
      <c r="BM10" s="82" t="str">
        <f t="shared" si="12"/>
        <v>X</v>
      </c>
      <c r="BN10" s="82" t="str">
        <f t="shared" si="13"/>
        <v/>
      </c>
      <c r="BO10" s="82" t="str">
        <f t="shared" si="14"/>
        <v/>
      </c>
      <c r="BP10" s="82" t="str">
        <f t="shared" si="15"/>
        <v>X</v>
      </c>
      <c r="BQ10" s="82"/>
      <c r="BR10" s="82" t="str">
        <f t="shared" si="16"/>
        <v>X</v>
      </c>
      <c r="BS10" s="82" t="str">
        <f t="shared" si="17"/>
        <v>X</v>
      </c>
      <c r="BT10" s="82" t="str">
        <f t="shared" si="18"/>
        <v/>
      </c>
      <c r="BU10" s="82" t="str">
        <f t="shared" si="19"/>
        <v>X</v>
      </c>
      <c r="BV10" s="82"/>
      <c r="BW10" s="82"/>
      <c r="BX10" s="82"/>
      <c r="BY10" s="82"/>
      <c r="BZ10" s="82" t="str">
        <f t="shared" si="20"/>
        <v/>
      </c>
      <c r="CA10" s="82"/>
      <c r="CB10" s="82"/>
      <c r="CC10" s="82"/>
      <c r="CD10" s="82" t="str">
        <f t="shared" si="21"/>
        <v/>
      </c>
      <c r="CE10" s="82" t="str">
        <f t="shared" si="22"/>
        <v>X</v>
      </c>
      <c r="CF10" s="82"/>
      <c r="CG10" s="42"/>
    </row>
    <row r="11" spans="2:85" x14ac:dyDescent="0.35">
      <c r="B11" s="27"/>
      <c r="C11" s="84">
        <v>60</v>
      </c>
      <c r="D11" s="126">
        <v>3019</v>
      </c>
      <c r="E11" s="126" t="s">
        <v>92</v>
      </c>
      <c r="F11" s="165" t="s">
        <v>258</v>
      </c>
      <c r="G11" s="126">
        <v>1.46</v>
      </c>
      <c r="H11" s="126">
        <v>967</v>
      </c>
      <c r="I11" s="126">
        <v>927</v>
      </c>
      <c r="J11" s="126">
        <v>4</v>
      </c>
      <c r="K11" s="126">
        <f t="shared" si="0"/>
        <v>4</v>
      </c>
      <c r="L11" s="134">
        <v>38.956519698599998</v>
      </c>
      <c r="M11" s="134">
        <v>-121.10299558200001</v>
      </c>
      <c r="N11" s="126" t="s">
        <v>206</v>
      </c>
      <c r="O11" s="126" t="s">
        <v>259</v>
      </c>
      <c r="P11" s="126" t="s">
        <v>94</v>
      </c>
      <c r="Q11" s="126" t="s">
        <v>94</v>
      </c>
      <c r="R11" s="126" t="s">
        <v>95</v>
      </c>
      <c r="S11" s="126" t="s">
        <v>96</v>
      </c>
      <c r="T11" s="126" t="s">
        <v>260</v>
      </c>
      <c r="U11" s="126" t="s">
        <v>98</v>
      </c>
      <c r="V11" s="126" t="s">
        <v>122</v>
      </c>
      <c r="W11" s="126" t="s">
        <v>94</v>
      </c>
      <c r="X11" s="126" t="s">
        <v>98</v>
      </c>
      <c r="Y11" s="126" t="s">
        <v>94</v>
      </c>
      <c r="Z11" s="126" t="s">
        <v>94</v>
      </c>
      <c r="AA11" s="126" t="s">
        <v>99</v>
      </c>
      <c r="AB11" s="86" t="str">
        <f>INDEX( '[1]Full Existing Stops'!$AS:$AS, MATCH(D11,'[1]Full Existing Stops'!$D:$D, 0))</f>
        <v>Not level</v>
      </c>
      <c r="AC11" s="126" t="str">
        <f>INDEX( '[1]Full Existing Stops'!$AW:$AW, MATCH(D11,'[1]Full Existing Stops'!$D:$D, 0))</f>
        <v>4.5 x 75 - Not level</v>
      </c>
      <c r="AD11" s="86">
        <v>4.5</v>
      </c>
      <c r="AE11" s="126" t="str">
        <f>INDEX( '[1]Full Existing Stops'!$AZ:$AZ, MATCH(D11,'[1]Full Existing Stops'!$D:$D, 0))</f>
        <v>Y</v>
      </c>
      <c r="AF11" s="126" t="s">
        <v>94</v>
      </c>
      <c r="AG11" s="126" t="s">
        <v>94</v>
      </c>
      <c r="AH11" s="86" t="str">
        <f>INDEX( '[1]Full Existing Stops'!$BH:$BH, MATCH(D11,'[1]Full Existing Stops'!$D:$D, 0))</f>
        <v>N</v>
      </c>
      <c r="AI11" s="86" t="str">
        <f>INDEX( '[1]Full Existing Stops'!$BJ:$BJ, MATCH(D11,'[1]Full Existing Stops'!$D:$D, 0))</f>
        <v>X</v>
      </c>
      <c r="AJ11" s="86" t="str">
        <f>INDEX( '[1]Full Existing Stops'!$BF:$BF, MATCH(D11,'[1]Full Existing Stops'!$D:$D, 0))</f>
        <v>Gas/ Residential</v>
      </c>
      <c r="AK11" s="86" t="s">
        <v>261</v>
      </c>
      <c r="AL11" s="86" t="s">
        <v>166</v>
      </c>
      <c r="AM11" s="86" t="s">
        <v>104</v>
      </c>
      <c r="AN11" s="86" t="str">
        <f>INDEX( '[1]Full Existing Stops'!$AG:$AG, MATCH(D11,'[1]Full Existing Stops'!$D:$D, 0))</f>
        <v>Some</v>
      </c>
      <c r="AO11" s="86" t="str">
        <f>INDEX( '[1]Full Existing Stops'!$AH:$AH, MATCH(D11,'[1]Full Existing Stops'!$D:$D, 0))</f>
        <v xml:space="preserve"> - </v>
      </c>
      <c r="AP11" s="86"/>
      <c r="AQ11" s="86" t="str">
        <f t="shared" si="1"/>
        <v/>
      </c>
      <c r="AR11" s="86" t="str">
        <f t="shared" si="1"/>
        <v/>
      </c>
      <c r="AS11" s="86" t="str">
        <f t="shared" si="1"/>
        <v>X</v>
      </c>
      <c r="AT11" s="86" t="str">
        <f t="shared" si="1"/>
        <v/>
      </c>
      <c r="AU11" s="86" t="str">
        <f t="shared" si="1"/>
        <v/>
      </c>
      <c r="AV11" s="86" t="str">
        <f t="shared" si="1"/>
        <v/>
      </c>
      <c r="AW11" s="86" t="str">
        <f t="shared" si="1"/>
        <v/>
      </c>
      <c r="AX11" s="86" t="str">
        <f t="shared" si="1"/>
        <v/>
      </c>
      <c r="AY11" s="86"/>
      <c r="AZ11" s="86" t="s">
        <v>200</v>
      </c>
      <c r="BA11" s="86"/>
      <c r="BB11" s="82">
        <f t="shared" si="2"/>
        <v>1.46</v>
      </c>
      <c r="BC11" s="205">
        <f t="shared" si="3"/>
        <v>1.46</v>
      </c>
      <c r="BD11" s="86"/>
      <c r="BE11" s="86" t="str">
        <f t="shared" si="4"/>
        <v/>
      </c>
      <c r="BF11" s="86" t="str">
        <f t="shared" si="5"/>
        <v/>
      </c>
      <c r="BG11" s="86" t="str">
        <f t="shared" si="6"/>
        <v/>
      </c>
      <c r="BH11" s="86" t="str">
        <f t="shared" si="7"/>
        <v/>
      </c>
      <c r="BI11" s="86" t="str">
        <f t="shared" si="8"/>
        <v>X</v>
      </c>
      <c r="BJ11" s="86" t="str">
        <f t="shared" si="9"/>
        <v>X</v>
      </c>
      <c r="BK11" s="86">
        <f t="shared" si="10"/>
        <v>3.5</v>
      </c>
      <c r="BL11" s="86" t="str">
        <f t="shared" si="11"/>
        <v/>
      </c>
      <c r="BM11" s="86" t="str">
        <f t="shared" si="12"/>
        <v>X</v>
      </c>
      <c r="BN11" s="86" t="str">
        <f t="shared" si="13"/>
        <v/>
      </c>
      <c r="BO11" s="86" t="str">
        <f t="shared" si="14"/>
        <v>X</v>
      </c>
      <c r="BP11" s="86" t="str">
        <f t="shared" si="15"/>
        <v/>
      </c>
      <c r="BQ11" s="86"/>
      <c r="BR11" s="86" t="str">
        <f t="shared" si="16"/>
        <v>X</v>
      </c>
      <c r="BS11" s="86" t="str">
        <f t="shared" si="17"/>
        <v>X</v>
      </c>
      <c r="BT11" s="86" t="str">
        <f t="shared" si="18"/>
        <v/>
      </c>
      <c r="BU11" s="86" t="str">
        <f t="shared" si="19"/>
        <v>X</v>
      </c>
      <c r="BV11" s="86"/>
      <c r="BW11" s="86"/>
      <c r="BX11" s="86"/>
      <c r="BY11" s="86"/>
      <c r="BZ11" s="86" t="str">
        <f t="shared" si="20"/>
        <v>X</v>
      </c>
      <c r="CA11" s="86"/>
      <c r="CB11" s="86"/>
      <c r="CC11" s="86"/>
      <c r="CD11" s="86" t="str">
        <f t="shared" si="21"/>
        <v/>
      </c>
      <c r="CE11" s="86" t="str">
        <f t="shared" si="22"/>
        <v>X</v>
      </c>
      <c r="CF11" s="86"/>
      <c r="CG11" s="43"/>
    </row>
    <row r="12" spans="2:85" x14ac:dyDescent="0.35">
      <c r="B12" s="25"/>
      <c r="C12" s="80">
        <v>68</v>
      </c>
      <c r="D12" s="128">
        <v>3029</v>
      </c>
      <c r="E12" s="128" t="s">
        <v>92</v>
      </c>
      <c r="F12" s="164" t="s">
        <v>262</v>
      </c>
      <c r="G12" s="128">
        <v>1.46</v>
      </c>
      <c r="H12" s="128">
        <v>848</v>
      </c>
      <c r="I12" s="128">
        <v>2585</v>
      </c>
      <c r="J12" s="128">
        <v>4</v>
      </c>
      <c r="K12" s="128">
        <f t="shared" si="0"/>
        <v>4</v>
      </c>
      <c r="L12" s="133">
        <v>38.919232470399997</v>
      </c>
      <c r="M12" s="133">
        <v>-121.08234789399999</v>
      </c>
      <c r="N12" s="128" t="s">
        <v>206</v>
      </c>
      <c r="O12" s="128" t="s">
        <v>94</v>
      </c>
      <c r="P12" s="128" t="s">
        <v>94</v>
      </c>
      <c r="Q12" s="128" t="s">
        <v>94</v>
      </c>
      <c r="R12" s="128" t="s">
        <v>95</v>
      </c>
      <c r="S12" s="128" t="s">
        <v>94</v>
      </c>
      <c r="T12" s="128" t="s">
        <v>98</v>
      </c>
      <c r="U12" s="128" t="s">
        <v>122</v>
      </c>
      <c r="V12" s="128" t="s">
        <v>122</v>
      </c>
      <c r="W12" s="128" t="s">
        <v>94</v>
      </c>
      <c r="X12" s="128" t="s">
        <v>98</v>
      </c>
      <c r="Y12" s="128" t="s">
        <v>94</v>
      </c>
      <c r="Z12" s="128" t="s">
        <v>94</v>
      </c>
      <c r="AA12" s="128" t="s">
        <v>99</v>
      </c>
      <c r="AB12" s="82" t="str">
        <f>INDEX( '[1]Full Existing Stops'!$AS:$AS, MATCH(D12,'[1]Full Existing Stops'!$D:$D, 0))</f>
        <v>N</v>
      </c>
      <c r="AC12" s="128" t="str">
        <f>INDEX( '[1]Full Existing Stops'!$AW:$AW, MATCH(D12,'[1]Full Existing Stops'!$D:$D, 0))</f>
        <v>4 cont</v>
      </c>
      <c r="AD12" s="82">
        <v>4</v>
      </c>
      <c r="AE12" s="128" t="str">
        <f>INDEX( '[1]Full Existing Stops'!$AZ:$AZ, MATCH(D12,'[1]Full Existing Stops'!$D:$D, 0))</f>
        <v>Y</v>
      </c>
      <c r="AF12" s="128" t="s">
        <v>94</v>
      </c>
      <c r="AG12" s="128" t="s">
        <v>94</v>
      </c>
      <c r="AH12" s="82" t="str">
        <f>INDEX( '[1]Full Existing Stops'!$BH:$BH, MATCH(D12,'[1]Full Existing Stops'!$D:$D, 0))</f>
        <v>N</v>
      </c>
      <c r="AI12" s="82" t="str">
        <f>INDEX( '[1]Full Existing Stops'!$BJ:$BJ, MATCH(D12,'[1]Full Existing Stops'!$D:$D, 0))</f>
        <v>X</v>
      </c>
      <c r="AJ12" s="82" t="str">
        <f>INDEX( '[1]Full Existing Stops'!$BF:$BF, MATCH(D12,'[1]Full Existing Stops'!$D:$D, 0))</f>
        <v>N/A</v>
      </c>
      <c r="AK12" s="82">
        <v>0</v>
      </c>
      <c r="AL12" s="82" t="s">
        <v>166</v>
      </c>
      <c r="AM12" s="82" t="s">
        <v>104</v>
      </c>
      <c r="AN12" s="82" t="str">
        <f>INDEX( '[1]Full Existing Stops'!$AG:$AG, MATCH(D12,'[1]Full Existing Stops'!$D:$D, 0))</f>
        <v>N</v>
      </c>
      <c r="AO12" s="82" t="str">
        <f>INDEX( '[1]Full Existing Stops'!$AH:$AH, MATCH(D12,'[1]Full Existing Stops'!$D:$D, 0))</f>
        <v xml:space="preserve"> - </v>
      </c>
      <c r="AP12" s="128"/>
      <c r="AQ12" s="82" t="str">
        <f t="shared" si="1"/>
        <v/>
      </c>
      <c r="AR12" s="82" t="str">
        <f t="shared" si="1"/>
        <v/>
      </c>
      <c r="AS12" s="82" t="str">
        <f t="shared" si="1"/>
        <v>X</v>
      </c>
      <c r="AT12" s="82" t="str">
        <f t="shared" si="1"/>
        <v/>
      </c>
      <c r="AU12" s="82" t="str">
        <f t="shared" si="1"/>
        <v/>
      </c>
      <c r="AV12" s="82" t="str">
        <f t="shared" si="1"/>
        <v/>
      </c>
      <c r="AW12" s="82" t="str">
        <f t="shared" si="1"/>
        <v/>
      </c>
      <c r="AX12" s="82" t="str">
        <f t="shared" si="1"/>
        <v/>
      </c>
      <c r="AY12" s="82"/>
      <c r="AZ12" s="82" t="s">
        <v>200</v>
      </c>
      <c r="BA12" s="82"/>
      <c r="BB12" s="82">
        <f t="shared" si="2"/>
        <v>1.46</v>
      </c>
      <c r="BC12" s="204">
        <f t="shared" si="3"/>
        <v>1.46</v>
      </c>
      <c r="BD12" s="82"/>
      <c r="BE12" s="82" t="str">
        <f t="shared" si="4"/>
        <v>X</v>
      </c>
      <c r="BF12" s="82" t="str">
        <f t="shared" si="5"/>
        <v>X</v>
      </c>
      <c r="BG12" s="82" t="str">
        <f t="shared" si="6"/>
        <v/>
      </c>
      <c r="BH12" s="82" t="str">
        <f t="shared" si="7"/>
        <v/>
      </c>
      <c r="BI12" s="82" t="str">
        <f t="shared" si="8"/>
        <v>X</v>
      </c>
      <c r="BJ12" s="82" t="str">
        <f t="shared" si="9"/>
        <v>X</v>
      </c>
      <c r="BK12" s="82">
        <f t="shared" si="10"/>
        <v>4</v>
      </c>
      <c r="BL12" s="82" t="str">
        <f t="shared" si="11"/>
        <v/>
      </c>
      <c r="BM12" s="82" t="str">
        <f t="shared" si="12"/>
        <v>X</v>
      </c>
      <c r="BN12" s="82" t="str">
        <f t="shared" si="13"/>
        <v/>
      </c>
      <c r="BO12" s="82" t="str">
        <f t="shared" si="14"/>
        <v>X</v>
      </c>
      <c r="BP12" s="82" t="str">
        <f t="shared" si="15"/>
        <v/>
      </c>
      <c r="BQ12" s="82"/>
      <c r="BR12" s="82" t="str">
        <f t="shared" si="16"/>
        <v>X</v>
      </c>
      <c r="BS12" s="82" t="str">
        <f t="shared" si="17"/>
        <v>X</v>
      </c>
      <c r="BT12" s="82" t="str">
        <f t="shared" si="18"/>
        <v/>
      </c>
      <c r="BU12" s="82" t="str">
        <f t="shared" si="19"/>
        <v>X</v>
      </c>
      <c r="BV12" s="82"/>
      <c r="BW12" s="82"/>
      <c r="BX12" s="82"/>
      <c r="BY12" s="82"/>
      <c r="BZ12" s="82" t="str">
        <f t="shared" si="20"/>
        <v>X</v>
      </c>
      <c r="CA12" s="82"/>
      <c r="CB12" s="82"/>
      <c r="CC12" s="82"/>
      <c r="CD12" s="82" t="str">
        <f t="shared" si="21"/>
        <v/>
      </c>
      <c r="CE12" s="82" t="str">
        <f t="shared" si="22"/>
        <v>X</v>
      </c>
      <c r="CF12" s="82"/>
      <c r="CG12" s="42"/>
    </row>
    <row r="13" spans="2:85" x14ac:dyDescent="0.35">
      <c r="B13" s="27"/>
      <c r="C13" s="84">
        <v>75</v>
      </c>
      <c r="D13" s="126">
        <v>6001</v>
      </c>
      <c r="E13" s="126" t="s">
        <v>92</v>
      </c>
      <c r="F13" s="165" t="s">
        <v>263</v>
      </c>
      <c r="G13" s="126">
        <v>1.2</v>
      </c>
      <c r="H13" s="126">
        <v>43</v>
      </c>
      <c r="I13" s="126">
        <v>244</v>
      </c>
      <c r="J13" s="126">
        <v>4</v>
      </c>
      <c r="K13" s="126">
        <f t="shared" si="0"/>
        <v>4</v>
      </c>
      <c r="L13" s="134">
        <v>38.968885399999998</v>
      </c>
      <c r="M13" s="134">
        <v>-121.0165849</v>
      </c>
      <c r="N13" s="126" t="s">
        <v>257</v>
      </c>
      <c r="O13" s="126" t="s">
        <v>107</v>
      </c>
      <c r="P13" s="126" t="s">
        <v>94</v>
      </c>
      <c r="Q13" s="126" t="s">
        <v>94</v>
      </c>
      <c r="R13" s="126" t="s">
        <v>98</v>
      </c>
      <c r="S13" s="126" t="s">
        <v>96</v>
      </c>
      <c r="T13" s="126" t="s">
        <v>165</v>
      </c>
      <c r="U13" s="126" t="s">
        <v>98</v>
      </c>
      <c r="V13" s="126" t="s">
        <v>122</v>
      </c>
      <c r="W13" s="126" t="s">
        <v>94</v>
      </c>
      <c r="X13" s="126" t="s">
        <v>98</v>
      </c>
      <c r="Y13" s="126" t="s">
        <v>94</v>
      </c>
      <c r="Z13" s="126" t="s">
        <v>94</v>
      </c>
      <c r="AA13" s="126" t="s">
        <v>98</v>
      </c>
      <c r="AB13" s="86" t="str">
        <f>INDEX( '[1]Full Existing Stops'!$AS:$AS, MATCH(D13,'[1]Full Existing Stops'!$D:$D, 0))</f>
        <v>N</v>
      </c>
      <c r="AC13" s="126" t="str">
        <f>INDEX( '[1]Full Existing Stops'!$AW:$AW, MATCH(D13,'[1]Full Existing Stops'!$D:$D, 0))</f>
        <v xml:space="preserve"> - </v>
      </c>
      <c r="AD13" s="86">
        <v>0</v>
      </c>
      <c r="AE13" s="126" t="str">
        <f>INDEX( '[1]Full Existing Stops'!$AZ:$AZ, MATCH(D13,'[1]Full Existing Stops'!$D:$D, 0))</f>
        <v>N</v>
      </c>
      <c r="AF13" s="126" t="s">
        <v>96</v>
      </c>
      <c r="AG13" s="126" t="s">
        <v>94</v>
      </c>
      <c r="AH13" s="86" t="str">
        <f>INDEX( '[1]Full Existing Stops'!$BH:$BH, MATCH(D13,'[1]Full Existing Stops'!$D:$D, 0))</f>
        <v>N</v>
      </c>
      <c r="AI13" s="86">
        <f>INDEX( '[1]Full Existing Stops'!$BJ:$BJ, MATCH(D13,'[1]Full Existing Stops'!$D:$D, 0))</f>
        <v>2</v>
      </c>
      <c r="AJ13" s="86" t="str">
        <f>INDEX( '[1]Full Existing Stops'!$BF:$BF, MATCH(D13,'[1]Full Existing Stops'!$D:$D, 0))</f>
        <v>illegible</v>
      </c>
      <c r="AK13" s="86" t="s">
        <v>264</v>
      </c>
      <c r="AL13" s="86" t="s">
        <v>166</v>
      </c>
      <c r="AM13" s="86" t="s">
        <v>265</v>
      </c>
      <c r="AN13" s="86" t="str">
        <f>INDEX( '[1]Full Existing Stops'!$AG:$AG, MATCH(D13,'[1]Full Existing Stops'!$D:$D, 0))</f>
        <v>N</v>
      </c>
      <c r="AO13" s="86" t="str">
        <f>INDEX( '[1]Full Existing Stops'!$AH:$AH, MATCH(D13,'[1]Full Existing Stops'!$D:$D, 0))</f>
        <v xml:space="preserve"> - </v>
      </c>
      <c r="AP13" s="86"/>
      <c r="AQ13" s="86" t="str">
        <f t="shared" si="1"/>
        <v/>
      </c>
      <c r="AR13" s="86" t="str">
        <f t="shared" si="1"/>
        <v/>
      </c>
      <c r="AS13" s="86" t="str">
        <f t="shared" si="1"/>
        <v/>
      </c>
      <c r="AT13" s="86" t="str">
        <f t="shared" si="1"/>
        <v/>
      </c>
      <c r="AU13" s="86" t="str">
        <f t="shared" si="1"/>
        <v/>
      </c>
      <c r="AV13" s="86" t="str">
        <f t="shared" si="1"/>
        <v>X</v>
      </c>
      <c r="AW13" s="86" t="str">
        <f t="shared" si="1"/>
        <v/>
      </c>
      <c r="AX13" s="86" t="str">
        <f t="shared" si="1"/>
        <v/>
      </c>
      <c r="AY13" s="86"/>
      <c r="AZ13" s="86" t="s">
        <v>200</v>
      </c>
      <c r="BA13" s="86" t="s">
        <v>126</v>
      </c>
      <c r="BB13" s="82">
        <f t="shared" si="2"/>
        <v>1.2</v>
      </c>
      <c r="BC13" s="205">
        <f t="shared" si="3"/>
        <v>1.2</v>
      </c>
      <c r="BD13" s="86"/>
      <c r="BE13" s="86" t="str">
        <f t="shared" si="4"/>
        <v/>
      </c>
      <c r="BF13" s="86" t="str">
        <f t="shared" si="5"/>
        <v/>
      </c>
      <c r="BG13" s="86" t="str">
        <f t="shared" si="6"/>
        <v/>
      </c>
      <c r="BH13" s="86" t="str">
        <f t="shared" si="7"/>
        <v/>
      </c>
      <c r="BI13" s="86" t="str">
        <f t="shared" si="8"/>
        <v>X</v>
      </c>
      <c r="BJ13" s="86" t="str">
        <f t="shared" si="9"/>
        <v>X</v>
      </c>
      <c r="BK13" s="86">
        <f t="shared" si="10"/>
        <v>8</v>
      </c>
      <c r="BL13" s="86" t="str">
        <f t="shared" si="11"/>
        <v>X</v>
      </c>
      <c r="BM13" s="86" t="str">
        <f t="shared" si="12"/>
        <v>X</v>
      </c>
      <c r="BN13" s="86" t="str">
        <f t="shared" si="13"/>
        <v/>
      </c>
      <c r="BO13" s="86" t="str">
        <f t="shared" si="14"/>
        <v/>
      </c>
      <c r="BP13" s="86" t="str">
        <f t="shared" si="15"/>
        <v>X</v>
      </c>
      <c r="BQ13" s="86"/>
      <c r="BR13" s="86" t="str">
        <f t="shared" si="16"/>
        <v>X</v>
      </c>
      <c r="BS13" s="86" t="str">
        <f t="shared" si="17"/>
        <v>X</v>
      </c>
      <c r="BT13" s="86" t="str">
        <f t="shared" si="18"/>
        <v/>
      </c>
      <c r="BU13" s="86" t="str">
        <f t="shared" si="19"/>
        <v>X</v>
      </c>
      <c r="BV13" s="86"/>
      <c r="BW13" s="86"/>
      <c r="BX13" s="86"/>
      <c r="BY13" s="86"/>
      <c r="BZ13" s="86" t="str">
        <f t="shared" si="20"/>
        <v/>
      </c>
      <c r="CA13" s="86"/>
      <c r="CB13" s="86"/>
      <c r="CC13" s="86"/>
      <c r="CD13" s="86" t="str">
        <f t="shared" si="21"/>
        <v/>
      </c>
      <c r="CE13" s="86" t="str">
        <f t="shared" si="22"/>
        <v>X</v>
      </c>
      <c r="CF13" s="86"/>
      <c r="CG13" s="43"/>
    </row>
    <row r="14" spans="2:85" x14ac:dyDescent="0.35">
      <c r="B14" s="25"/>
      <c r="C14" s="80">
        <v>103</v>
      </c>
      <c r="D14" s="124">
        <v>7024</v>
      </c>
      <c r="E14" s="124" t="s">
        <v>92</v>
      </c>
      <c r="F14" s="166" t="s">
        <v>266</v>
      </c>
      <c r="G14" s="128">
        <v>1.08</v>
      </c>
      <c r="H14" s="128">
        <v>1714</v>
      </c>
      <c r="I14" s="128">
        <v>3206</v>
      </c>
      <c r="J14" s="128">
        <v>4</v>
      </c>
      <c r="K14" s="128">
        <f t="shared" si="0"/>
        <v>4</v>
      </c>
      <c r="L14" s="133">
        <v>38.894366723300003</v>
      </c>
      <c r="M14" s="133">
        <v>-121.28754475300001</v>
      </c>
      <c r="N14" s="128" t="s">
        <v>128</v>
      </c>
      <c r="O14" s="128" t="s">
        <v>107</v>
      </c>
      <c r="P14" s="128" t="s">
        <v>96</v>
      </c>
      <c r="Q14" s="128" t="s">
        <v>94</v>
      </c>
      <c r="R14" s="128" t="s">
        <v>95</v>
      </c>
      <c r="S14" s="128" t="s">
        <v>96</v>
      </c>
      <c r="T14" s="128" t="s">
        <v>98</v>
      </c>
      <c r="U14" s="128" t="s">
        <v>122</v>
      </c>
      <c r="V14" s="128" t="s">
        <v>122</v>
      </c>
      <c r="W14" s="128" t="s">
        <v>94</v>
      </c>
      <c r="X14" s="128" t="s">
        <v>95</v>
      </c>
      <c r="Y14" s="128" t="s">
        <v>100</v>
      </c>
      <c r="Z14" s="128" t="s">
        <v>94</v>
      </c>
      <c r="AA14" s="128" t="s">
        <v>267</v>
      </c>
      <c r="AB14" s="82" t="str">
        <f>INDEX( '[1]Full Existing Stops'!$AS:$AS, MATCH(D14,'[1]Full Existing Stops'!$D:$D, 0))</f>
        <v>N</v>
      </c>
      <c r="AC14" s="128" t="str">
        <f>INDEX( '[1]Full Existing Stops'!$AW:$AW, MATCH(D14,'[1]Full Existing Stops'!$D:$D, 0))</f>
        <v xml:space="preserve"> - </v>
      </c>
      <c r="AD14" s="82">
        <v>0</v>
      </c>
      <c r="AE14" s="128" t="str">
        <f>INDEX( '[1]Full Existing Stops'!$AZ:$AZ, MATCH(D14,'[1]Full Existing Stops'!$D:$D, 0))</f>
        <v>N</v>
      </c>
      <c r="AF14" s="128" t="s">
        <v>94</v>
      </c>
      <c r="AG14" s="128" t="s">
        <v>100</v>
      </c>
      <c r="AH14" s="82" t="str">
        <f>INDEX( '[1]Full Existing Stops'!$BH:$BH, MATCH(D14,'[1]Full Existing Stops'!$D:$D, 0))</f>
        <v>Y</v>
      </c>
      <c r="AI14" s="82">
        <f>INDEX( '[1]Full Existing Stops'!$BJ:$BJ, MATCH(D14,'[1]Full Existing Stops'!$D:$D, 0))</f>
        <v>2</v>
      </c>
      <c r="AJ14" s="82" t="str">
        <f>INDEX( '[1]Full Existing Stops'!$BF:$BF, MATCH(D14,'[1]Full Existing Stops'!$D:$D, 0))</f>
        <v>Residential</v>
      </c>
      <c r="AK14" s="82" t="s">
        <v>268</v>
      </c>
      <c r="AL14" s="82" t="s">
        <v>114</v>
      </c>
      <c r="AM14" s="82" t="s">
        <v>104</v>
      </c>
      <c r="AN14" s="82" t="str">
        <f>INDEX( '[1]Full Existing Stops'!$AG:$AG, MATCH(D14,'[1]Full Existing Stops'!$D:$D, 0))</f>
        <v>Y</v>
      </c>
      <c r="AO14" s="82" t="str">
        <f>INDEX( '[1]Full Existing Stops'!$AH:$AH, MATCH(D14,'[1]Full Existing Stops'!$D:$D, 0))</f>
        <v>Trees</v>
      </c>
      <c r="AP14" s="128"/>
      <c r="AQ14" s="82" t="str">
        <f t="shared" si="1"/>
        <v/>
      </c>
      <c r="AR14" s="82" t="str">
        <f t="shared" si="1"/>
        <v/>
      </c>
      <c r="AS14" s="82" t="str">
        <f t="shared" si="1"/>
        <v/>
      </c>
      <c r="AT14" s="82" t="str">
        <f t="shared" si="1"/>
        <v/>
      </c>
      <c r="AU14" s="82" t="str">
        <f t="shared" si="1"/>
        <v/>
      </c>
      <c r="AV14" s="82" t="str">
        <f t="shared" si="1"/>
        <v/>
      </c>
      <c r="AW14" s="82" t="str">
        <f t="shared" si="1"/>
        <v>X</v>
      </c>
      <c r="AX14" s="82" t="str">
        <f t="shared" si="1"/>
        <v/>
      </c>
      <c r="AY14" s="82"/>
      <c r="AZ14" s="82" t="s">
        <v>114</v>
      </c>
      <c r="BA14" s="82"/>
      <c r="BB14" s="82">
        <f t="shared" si="2"/>
        <v>1.08</v>
      </c>
      <c r="BC14" s="204">
        <f t="shared" si="3"/>
        <v>1.08</v>
      </c>
      <c r="BD14" s="82"/>
      <c r="BE14" s="82" t="str">
        <f t="shared" si="4"/>
        <v/>
      </c>
      <c r="BF14" s="82" t="str">
        <f t="shared" si="5"/>
        <v/>
      </c>
      <c r="BG14" s="82" t="str">
        <f t="shared" si="6"/>
        <v/>
      </c>
      <c r="BH14" s="82" t="str">
        <f t="shared" si="7"/>
        <v>X</v>
      </c>
      <c r="BI14" s="82" t="str">
        <f t="shared" si="8"/>
        <v>X</v>
      </c>
      <c r="BJ14" s="82" t="str">
        <f t="shared" si="9"/>
        <v>X</v>
      </c>
      <c r="BK14" s="82">
        <f t="shared" si="10"/>
        <v>8</v>
      </c>
      <c r="BL14" s="82" t="str">
        <f t="shared" si="11"/>
        <v>X</v>
      </c>
      <c r="BM14" s="82" t="str">
        <f t="shared" si="12"/>
        <v>X</v>
      </c>
      <c r="BN14" s="82" t="str">
        <f t="shared" si="13"/>
        <v/>
      </c>
      <c r="BO14" s="82" t="str">
        <f t="shared" si="14"/>
        <v>X</v>
      </c>
      <c r="BP14" s="82" t="str">
        <f t="shared" si="15"/>
        <v/>
      </c>
      <c r="BQ14" s="82"/>
      <c r="BR14" s="82" t="str">
        <f t="shared" si="16"/>
        <v>X</v>
      </c>
      <c r="BS14" s="82" t="str">
        <f t="shared" si="17"/>
        <v>X</v>
      </c>
      <c r="BT14" s="82" t="str">
        <f t="shared" si="18"/>
        <v/>
      </c>
      <c r="BU14" s="82" t="str">
        <f t="shared" si="19"/>
        <v>X</v>
      </c>
      <c r="BV14" s="82"/>
      <c r="BW14" s="82"/>
      <c r="BX14" s="82"/>
      <c r="BY14" s="82"/>
      <c r="BZ14" s="82" t="str">
        <f t="shared" si="20"/>
        <v>X</v>
      </c>
      <c r="CA14" s="82"/>
      <c r="CB14" s="82"/>
      <c r="CC14" s="82"/>
      <c r="CD14" s="82" t="str">
        <f t="shared" si="21"/>
        <v/>
      </c>
      <c r="CE14" s="82" t="str">
        <f t="shared" si="22"/>
        <v/>
      </c>
      <c r="CF14" s="82" t="s">
        <v>104</v>
      </c>
      <c r="CG14" s="42"/>
    </row>
    <row r="15" spans="2:85" x14ac:dyDescent="0.35">
      <c r="B15" s="27"/>
      <c r="C15" s="84">
        <v>54</v>
      </c>
      <c r="D15" s="126">
        <v>3011</v>
      </c>
      <c r="E15" s="126" t="s">
        <v>92</v>
      </c>
      <c r="F15" s="165" t="s">
        <v>269</v>
      </c>
      <c r="G15" s="126">
        <v>1</v>
      </c>
      <c r="H15" s="126">
        <v>1061</v>
      </c>
      <c r="I15" s="126">
        <v>1183</v>
      </c>
      <c r="J15" s="126">
        <v>4</v>
      </c>
      <c r="K15" s="126">
        <f t="shared" si="0"/>
        <v>4</v>
      </c>
      <c r="L15" s="134">
        <v>38.942502475700003</v>
      </c>
      <c r="M15" s="134">
        <v>-121.100784285</v>
      </c>
      <c r="N15" s="126" t="s">
        <v>164</v>
      </c>
      <c r="O15" s="126" t="s">
        <v>165</v>
      </c>
      <c r="P15" s="126" t="s">
        <v>94</v>
      </c>
      <c r="Q15" s="126" t="s">
        <v>94</v>
      </c>
      <c r="R15" s="126" t="s">
        <v>95</v>
      </c>
      <c r="S15" s="126" t="s">
        <v>96</v>
      </c>
      <c r="T15" s="126" t="s">
        <v>108</v>
      </c>
      <c r="U15" s="126" t="s">
        <v>98</v>
      </c>
      <c r="V15" s="126" t="s">
        <v>122</v>
      </c>
      <c r="W15" s="126" t="s">
        <v>94</v>
      </c>
      <c r="X15" s="126" t="s">
        <v>98</v>
      </c>
      <c r="Y15" s="126" t="s">
        <v>94</v>
      </c>
      <c r="Z15" s="126" t="s">
        <v>94</v>
      </c>
      <c r="AA15" s="126" t="s">
        <v>99</v>
      </c>
      <c r="AB15" s="86" t="str">
        <f>INDEX( '[1]Full Existing Stops'!$AS:$AS, MATCH(D15,'[1]Full Existing Stops'!$D:$D, 0))</f>
        <v>N</v>
      </c>
      <c r="AC15" s="126">
        <f>INDEX( '[1]Full Existing Stops'!$AW:$AW, MATCH(D15,'[1]Full Existing Stops'!$D:$D, 0))</f>
        <v>4</v>
      </c>
      <c r="AD15" s="86">
        <v>4</v>
      </c>
      <c r="AE15" s="126" t="str">
        <f>INDEX( '[1]Full Existing Stops'!$AZ:$AZ, MATCH(D15,'[1]Full Existing Stops'!$D:$D, 0))</f>
        <v>Y</v>
      </c>
      <c r="AF15" s="126" t="s">
        <v>94</v>
      </c>
      <c r="AG15" s="126" t="s">
        <v>94</v>
      </c>
      <c r="AH15" s="86" t="str">
        <f>INDEX( '[1]Full Existing Stops'!$BH:$BH, MATCH(D15,'[1]Full Existing Stops'!$D:$D, 0))</f>
        <v>N</v>
      </c>
      <c r="AI15" s="86" t="str">
        <f>INDEX( '[1]Full Existing Stops'!$BJ:$BJ, MATCH(D15,'[1]Full Existing Stops'!$D:$D, 0))</f>
        <v>X</v>
      </c>
      <c r="AJ15" s="86" t="str">
        <f>INDEX( '[1]Full Existing Stops'!$BF:$BF, MATCH(D15,'[1]Full Existing Stops'!$D:$D, 0))</f>
        <v>Professional, Social Service, The Arc</v>
      </c>
      <c r="AK15" s="86">
        <v>0</v>
      </c>
      <c r="AL15" s="86" t="s">
        <v>166</v>
      </c>
      <c r="AM15" s="86" t="s">
        <v>104</v>
      </c>
      <c r="AN15" s="86" t="str">
        <f>INDEX( '[1]Full Existing Stops'!$AG:$AG, MATCH(D15,'[1]Full Existing Stops'!$D:$D, 0))</f>
        <v>N</v>
      </c>
      <c r="AO15" s="86" t="str">
        <f>INDEX( '[1]Full Existing Stops'!$AH:$AH, MATCH(D15,'[1]Full Existing Stops'!$D:$D, 0))</f>
        <v xml:space="preserve"> - </v>
      </c>
      <c r="AP15" s="86"/>
      <c r="AQ15" s="86" t="str">
        <f t="shared" si="1"/>
        <v/>
      </c>
      <c r="AR15" s="86" t="str">
        <f t="shared" si="1"/>
        <v/>
      </c>
      <c r="AS15" s="86" t="str">
        <f t="shared" si="1"/>
        <v>X</v>
      </c>
      <c r="AT15" s="86" t="str">
        <f t="shared" si="1"/>
        <v/>
      </c>
      <c r="AU15" s="86" t="str">
        <f t="shared" si="1"/>
        <v/>
      </c>
      <c r="AV15" s="86" t="str">
        <f t="shared" si="1"/>
        <v/>
      </c>
      <c r="AW15" s="86" t="str">
        <f t="shared" si="1"/>
        <v/>
      </c>
      <c r="AX15" s="86" t="str">
        <f t="shared" si="1"/>
        <v/>
      </c>
      <c r="AY15" s="86"/>
      <c r="AZ15" s="86" t="s">
        <v>200</v>
      </c>
      <c r="BA15" s="86" t="s">
        <v>115</v>
      </c>
      <c r="BB15" s="82">
        <f t="shared" si="2"/>
        <v>1</v>
      </c>
      <c r="BC15" s="205">
        <f t="shared" si="3"/>
        <v>1</v>
      </c>
      <c r="BD15" s="86"/>
      <c r="BE15" s="86" t="str">
        <f t="shared" si="4"/>
        <v/>
      </c>
      <c r="BF15" s="86" t="str">
        <f t="shared" si="5"/>
        <v/>
      </c>
      <c r="BG15" s="86" t="str">
        <f t="shared" si="6"/>
        <v>X</v>
      </c>
      <c r="BH15" s="86" t="str">
        <f t="shared" si="7"/>
        <v/>
      </c>
      <c r="BI15" s="86" t="str">
        <f t="shared" si="8"/>
        <v>X</v>
      </c>
      <c r="BJ15" s="86" t="str">
        <f t="shared" si="9"/>
        <v>X</v>
      </c>
      <c r="BK15" s="86">
        <f t="shared" si="10"/>
        <v>4</v>
      </c>
      <c r="BL15" s="86" t="str">
        <f t="shared" si="11"/>
        <v/>
      </c>
      <c r="BM15" s="86" t="str">
        <f t="shared" si="12"/>
        <v>X</v>
      </c>
      <c r="BN15" s="86" t="str">
        <f t="shared" si="13"/>
        <v/>
      </c>
      <c r="BO15" s="86" t="str">
        <f t="shared" si="14"/>
        <v>X</v>
      </c>
      <c r="BP15" s="86" t="str">
        <f t="shared" si="15"/>
        <v/>
      </c>
      <c r="BQ15" s="86"/>
      <c r="BR15" s="86" t="str">
        <f t="shared" si="16"/>
        <v>X</v>
      </c>
      <c r="BS15" s="86" t="str">
        <f t="shared" si="17"/>
        <v>X</v>
      </c>
      <c r="BT15" s="86" t="str">
        <f t="shared" si="18"/>
        <v/>
      </c>
      <c r="BU15" s="86" t="str">
        <f t="shared" si="19"/>
        <v>X</v>
      </c>
      <c r="BV15" s="86"/>
      <c r="BW15" s="86"/>
      <c r="BX15" s="86"/>
      <c r="BY15" s="86"/>
      <c r="BZ15" s="86" t="str">
        <f t="shared" si="20"/>
        <v>X</v>
      </c>
      <c r="CA15" s="86"/>
      <c r="CB15" s="86"/>
      <c r="CC15" s="86"/>
      <c r="CD15" s="86" t="str">
        <f t="shared" si="21"/>
        <v/>
      </c>
      <c r="CE15" s="86" t="str">
        <f t="shared" si="22"/>
        <v>X</v>
      </c>
      <c r="CF15" s="86"/>
      <c r="CG15" s="43"/>
    </row>
    <row r="16" spans="2:85" x14ac:dyDescent="0.35">
      <c r="B16" s="25"/>
      <c r="C16" s="80">
        <v>59</v>
      </c>
      <c r="D16" s="128">
        <v>3018</v>
      </c>
      <c r="E16" s="128" t="s">
        <v>92</v>
      </c>
      <c r="F16" s="164" t="s">
        <v>270</v>
      </c>
      <c r="G16" s="128">
        <v>0</v>
      </c>
      <c r="H16" s="128">
        <v>1223</v>
      </c>
      <c r="I16" s="128">
        <v>1882</v>
      </c>
      <c r="J16" s="128">
        <v>4</v>
      </c>
      <c r="K16" s="128">
        <f t="shared" si="0"/>
        <v>4</v>
      </c>
      <c r="L16" s="133">
        <v>38.9564387717</v>
      </c>
      <c r="M16" s="133">
        <v>-121.105891082</v>
      </c>
      <c r="N16" s="128" t="s">
        <v>206</v>
      </c>
      <c r="O16" s="128" t="s">
        <v>94</v>
      </c>
      <c r="P16" s="128" t="s">
        <v>96</v>
      </c>
      <c r="Q16" s="128" t="s">
        <v>94</v>
      </c>
      <c r="R16" s="128" t="s">
        <v>95</v>
      </c>
      <c r="S16" s="128" t="s">
        <v>96</v>
      </c>
      <c r="T16" s="128" t="s">
        <v>271</v>
      </c>
      <c r="U16" s="128" t="s">
        <v>98</v>
      </c>
      <c r="V16" s="128" t="s">
        <v>122</v>
      </c>
      <c r="W16" s="128" t="s">
        <v>94</v>
      </c>
      <c r="X16" s="128" t="s">
        <v>98</v>
      </c>
      <c r="Y16" s="128" t="s">
        <v>94</v>
      </c>
      <c r="Z16" s="128" t="s">
        <v>94</v>
      </c>
      <c r="AA16" s="128" t="s">
        <v>98</v>
      </c>
      <c r="AB16" s="82" t="str">
        <f>INDEX( '[1]Full Existing Stops'!$AS:$AS, MATCH(D16,'[1]Full Existing Stops'!$D:$D, 0))</f>
        <v xml:space="preserve"> - </v>
      </c>
      <c r="AC16" s="128" t="str">
        <f>INDEX( '[1]Full Existing Stops'!$AW:$AW, MATCH(D16,'[1]Full Existing Stops'!$D:$D, 0))</f>
        <v>N</v>
      </c>
      <c r="AD16" s="82">
        <v>0</v>
      </c>
      <c r="AE16" s="128" t="str">
        <f>INDEX( '[1]Full Existing Stops'!$AZ:$AZ, MATCH(D16,'[1]Full Existing Stops'!$D:$D, 0))</f>
        <v>N</v>
      </c>
      <c r="AF16" s="128" t="s">
        <v>94</v>
      </c>
      <c r="AG16" s="128" t="s">
        <v>94</v>
      </c>
      <c r="AH16" s="82" t="str">
        <f>INDEX( '[1]Full Existing Stops'!$BH:$BH, MATCH(D16,'[1]Full Existing Stops'!$D:$D, 0))</f>
        <v>N</v>
      </c>
      <c r="AI16" s="82" t="str">
        <f>INDEX( '[1]Full Existing Stops'!$BJ:$BJ, MATCH(D16,'[1]Full Existing Stops'!$D:$D, 0))</f>
        <v>X</v>
      </c>
      <c r="AJ16" s="82" t="str">
        <f>INDEX( '[1]Full Existing Stops'!$BF:$BF, MATCH(D16,'[1]Full Existing Stops'!$D:$D, 0))</f>
        <v>Park, Residential</v>
      </c>
      <c r="AK16" s="82" t="s">
        <v>272</v>
      </c>
      <c r="AL16" s="82" t="s">
        <v>199</v>
      </c>
      <c r="AM16" s="82" t="s">
        <v>104</v>
      </c>
      <c r="AN16" s="82" t="str">
        <f>INDEX( '[1]Full Existing Stops'!$AG:$AG, MATCH(D16,'[1]Full Existing Stops'!$D:$D, 0))</f>
        <v>Y</v>
      </c>
      <c r="AO16" s="82" t="str">
        <f>INDEX( '[1]Full Existing Stops'!$AH:$AH, MATCH(D16,'[1]Full Existing Stops'!$D:$D, 0))</f>
        <v xml:space="preserve"> - </v>
      </c>
      <c r="AP16" s="128"/>
      <c r="AQ16" s="82" t="str">
        <f t="shared" si="1"/>
        <v/>
      </c>
      <c r="AR16" s="82" t="str">
        <f t="shared" si="1"/>
        <v/>
      </c>
      <c r="AS16" s="82" t="str">
        <f t="shared" si="1"/>
        <v>X</v>
      </c>
      <c r="AT16" s="82" t="str">
        <f t="shared" si="1"/>
        <v/>
      </c>
      <c r="AU16" s="82" t="str">
        <f t="shared" si="1"/>
        <v/>
      </c>
      <c r="AV16" s="82" t="str">
        <f t="shared" si="1"/>
        <v/>
      </c>
      <c r="AW16" s="82" t="str">
        <f t="shared" si="1"/>
        <v/>
      </c>
      <c r="AX16" s="82" t="str">
        <f t="shared" si="1"/>
        <v/>
      </c>
      <c r="AY16" s="82"/>
      <c r="AZ16" s="82" t="s">
        <v>200</v>
      </c>
      <c r="BA16" s="82" t="s">
        <v>159</v>
      </c>
      <c r="BB16" s="82">
        <f t="shared" si="2"/>
        <v>-1</v>
      </c>
      <c r="BC16" s="204" t="s">
        <v>103</v>
      </c>
      <c r="BD16" s="82"/>
      <c r="BE16" s="82" t="str">
        <f t="shared" si="4"/>
        <v/>
      </c>
      <c r="BF16" s="82" t="str">
        <f t="shared" si="5"/>
        <v>X</v>
      </c>
      <c r="BG16" s="82" t="str">
        <f t="shared" si="6"/>
        <v/>
      </c>
      <c r="BH16" s="82" t="str">
        <f t="shared" si="7"/>
        <v>X</v>
      </c>
      <c r="BI16" s="82" t="str">
        <f t="shared" si="8"/>
        <v>X</v>
      </c>
      <c r="BJ16" s="82" t="str">
        <f t="shared" si="9"/>
        <v>X</v>
      </c>
      <c r="BK16" s="82">
        <f t="shared" si="10"/>
        <v>8</v>
      </c>
      <c r="BL16" s="82" t="str">
        <f t="shared" si="11"/>
        <v>X</v>
      </c>
      <c r="BM16" s="82" t="str">
        <f t="shared" si="12"/>
        <v>X</v>
      </c>
      <c r="BN16" s="82" t="str">
        <f t="shared" si="13"/>
        <v/>
      </c>
      <c r="BO16" s="82" t="str">
        <f t="shared" si="14"/>
        <v>X</v>
      </c>
      <c r="BP16" s="82" t="str">
        <f t="shared" si="15"/>
        <v/>
      </c>
      <c r="BQ16" s="82"/>
      <c r="BR16" s="82" t="str">
        <f t="shared" si="16"/>
        <v>X</v>
      </c>
      <c r="BS16" s="82" t="str">
        <f t="shared" si="17"/>
        <v>X</v>
      </c>
      <c r="BT16" s="82" t="str">
        <f t="shared" si="18"/>
        <v/>
      </c>
      <c r="BU16" s="82" t="str">
        <f t="shared" si="19"/>
        <v>X</v>
      </c>
      <c r="BV16" s="82"/>
      <c r="BW16" s="82"/>
      <c r="BX16" s="82"/>
      <c r="BY16" s="82"/>
      <c r="BZ16" s="82" t="str">
        <f t="shared" si="20"/>
        <v>X</v>
      </c>
      <c r="CA16" s="82"/>
      <c r="CB16" s="82"/>
      <c r="CC16" s="82"/>
      <c r="CD16" s="82" t="str">
        <f t="shared" si="21"/>
        <v/>
      </c>
      <c r="CE16" s="82" t="str">
        <f t="shared" si="22"/>
        <v>X</v>
      </c>
      <c r="CF16" s="82"/>
      <c r="CG16" s="42"/>
    </row>
    <row r="17" spans="2:85" x14ac:dyDescent="0.35">
      <c r="B17" s="27"/>
      <c r="C17" s="84">
        <v>64</v>
      </c>
      <c r="D17" s="126">
        <v>3023</v>
      </c>
      <c r="E17" s="126" t="s">
        <v>92</v>
      </c>
      <c r="F17" s="165" t="s">
        <v>273</v>
      </c>
      <c r="G17" s="126">
        <v>0</v>
      </c>
      <c r="H17" s="126">
        <v>1300</v>
      </c>
      <c r="I17" s="126">
        <v>1334</v>
      </c>
      <c r="J17" s="126">
        <v>4</v>
      </c>
      <c r="K17" s="126">
        <f t="shared" si="0"/>
        <v>4</v>
      </c>
      <c r="L17" s="134">
        <v>38.941789061400002</v>
      </c>
      <c r="M17" s="134">
        <v>-121.10646287</v>
      </c>
      <c r="N17" s="126" t="s">
        <v>206</v>
      </c>
      <c r="O17" s="126" t="s">
        <v>260</v>
      </c>
      <c r="P17" s="126" t="s">
        <v>94</v>
      </c>
      <c r="Q17" s="126" t="s">
        <v>94</v>
      </c>
      <c r="R17" s="126" t="s">
        <v>95</v>
      </c>
      <c r="S17" s="126" t="s">
        <v>94</v>
      </c>
      <c r="T17" s="126" t="s">
        <v>98</v>
      </c>
      <c r="U17" s="126">
        <v>2</v>
      </c>
      <c r="V17" s="126" t="s">
        <v>98</v>
      </c>
      <c r="W17" s="126" t="s">
        <v>96</v>
      </c>
      <c r="X17" s="126" t="s">
        <v>129</v>
      </c>
      <c r="Y17" s="126" t="s">
        <v>94</v>
      </c>
      <c r="Z17" s="126" t="s">
        <v>96</v>
      </c>
      <c r="AA17" s="126" t="s">
        <v>99</v>
      </c>
      <c r="AB17" s="86" t="str">
        <f>INDEX( '[1]Full Existing Stops'!$AS:$AS, MATCH(D17,'[1]Full Existing Stops'!$D:$D, 0))</f>
        <v>N</v>
      </c>
      <c r="AC17" s="126" t="str">
        <f>INDEX( '[1]Full Existing Stops'!$AW:$AW, MATCH(D17,'[1]Full Existing Stops'!$D:$D, 0))</f>
        <v>8' cont</v>
      </c>
      <c r="AD17" s="86">
        <v>8</v>
      </c>
      <c r="AE17" s="126" t="str">
        <f>INDEX( '[1]Full Existing Stops'!$AZ:$AZ, MATCH(D17,'[1]Full Existing Stops'!$D:$D, 0))</f>
        <v>Y</v>
      </c>
      <c r="AF17" s="126" t="s">
        <v>96</v>
      </c>
      <c r="AG17" s="126" t="s">
        <v>94</v>
      </c>
      <c r="AH17" s="86" t="str">
        <f>INDEX( '[1]Full Existing Stops'!$BH:$BH, MATCH(D17,'[1]Full Existing Stops'!$D:$D, 0))</f>
        <v>N</v>
      </c>
      <c r="AI17" s="86">
        <f>INDEX( '[1]Full Existing Stops'!$BJ:$BJ, MATCH(D17,'[1]Full Existing Stops'!$D:$D, 0))</f>
        <v>2</v>
      </c>
      <c r="AJ17" s="86" t="str">
        <f>INDEX( '[1]Full Existing Stops'!$BF:$BF, MATCH(D17,'[1]Full Existing Stops'!$D:$D, 0))</f>
        <v>County Offices</v>
      </c>
      <c r="AK17" s="86">
        <v>0</v>
      </c>
      <c r="AL17" s="86" t="s">
        <v>199</v>
      </c>
      <c r="AM17" s="86" t="s">
        <v>104</v>
      </c>
      <c r="AN17" s="86" t="str">
        <f>INDEX( '[1]Full Existing Stops'!$AG:$AG, MATCH(D17,'[1]Full Existing Stops'!$D:$D, 0))</f>
        <v>Y</v>
      </c>
      <c r="AO17" s="86" t="str">
        <f>INDEX( '[1]Full Existing Stops'!$AH:$AH, MATCH(D17,'[1]Full Existing Stops'!$D:$D, 0))</f>
        <v>Shelter</v>
      </c>
      <c r="AP17" s="86"/>
      <c r="AQ17" s="86" t="str">
        <f t="shared" si="1"/>
        <v/>
      </c>
      <c r="AR17" s="86" t="str">
        <f t="shared" si="1"/>
        <v/>
      </c>
      <c r="AS17" s="86" t="str">
        <f t="shared" si="1"/>
        <v>X</v>
      </c>
      <c r="AT17" s="86" t="str">
        <f t="shared" si="1"/>
        <v/>
      </c>
      <c r="AU17" s="86" t="str">
        <f t="shared" si="1"/>
        <v/>
      </c>
      <c r="AV17" s="86" t="str">
        <f t="shared" si="1"/>
        <v/>
      </c>
      <c r="AW17" s="86" t="str">
        <f t="shared" si="1"/>
        <v/>
      </c>
      <c r="AX17" s="86" t="str">
        <f t="shared" si="1"/>
        <v/>
      </c>
      <c r="AY17" s="86"/>
      <c r="AZ17" s="86" t="s">
        <v>200</v>
      </c>
      <c r="BA17" s="86" t="s">
        <v>159</v>
      </c>
      <c r="BB17" s="82">
        <f t="shared" si="2"/>
        <v>-1</v>
      </c>
      <c r="BC17" s="205" t="s">
        <v>103</v>
      </c>
      <c r="BD17" s="86"/>
      <c r="BE17" s="86" t="str">
        <f t="shared" si="4"/>
        <v>X</v>
      </c>
      <c r="BF17" s="86" t="str">
        <f t="shared" si="5"/>
        <v/>
      </c>
      <c r="BG17" s="86" t="str">
        <f t="shared" si="6"/>
        <v/>
      </c>
      <c r="BH17" s="86" t="str">
        <f t="shared" si="7"/>
        <v/>
      </c>
      <c r="BI17" s="86" t="str">
        <f t="shared" si="8"/>
        <v>X</v>
      </c>
      <c r="BJ17" s="86" t="str">
        <f t="shared" si="9"/>
        <v/>
      </c>
      <c r="BK17" s="86" t="str">
        <f t="shared" si="10"/>
        <v/>
      </c>
      <c r="BL17" s="86" t="str">
        <f t="shared" si="11"/>
        <v/>
      </c>
      <c r="BM17" s="86" t="str">
        <f t="shared" si="12"/>
        <v/>
      </c>
      <c r="BN17" s="86" t="str">
        <f t="shared" si="13"/>
        <v/>
      </c>
      <c r="BO17" s="86" t="str">
        <f t="shared" si="14"/>
        <v>X</v>
      </c>
      <c r="BP17" s="86" t="str">
        <f t="shared" si="15"/>
        <v/>
      </c>
      <c r="BQ17" s="86"/>
      <c r="BR17" s="86" t="str">
        <f t="shared" si="16"/>
        <v>X</v>
      </c>
      <c r="BS17" s="86" t="str">
        <f t="shared" si="17"/>
        <v>X</v>
      </c>
      <c r="BT17" s="86" t="str">
        <f t="shared" si="18"/>
        <v/>
      </c>
      <c r="BU17" s="86" t="str">
        <f t="shared" si="19"/>
        <v>X</v>
      </c>
      <c r="BV17" s="86"/>
      <c r="BW17" s="86"/>
      <c r="BX17" s="86"/>
      <c r="BY17" s="86"/>
      <c r="BZ17" s="86" t="str">
        <f t="shared" si="20"/>
        <v/>
      </c>
      <c r="CA17" s="86"/>
      <c r="CB17" s="86"/>
      <c r="CC17" s="86"/>
      <c r="CD17" s="86" t="str">
        <f t="shared" si="21"/>
        <v/>
      </c>
      <c r="CE17" s="86" t="str">
        <f t="shared" si="22"/>
        <v>X</v>
      </c>
      <c r="CF17" s="86"/>
      <c r="CG17" s="43"/>
    </row>
    <row r="18" spans="2:85" x14ac:dyDescent="0.35">
      <c r="B18" s="25"/>
      <c r="C18" s="80">
        <v>90</v>
      </c>
      <c r="D18" s="124">
        <v>7011</v>
      </c>
      <c r="E18" s="124" t="s">
        <v>92</v>
      </c>
      <c r="F18" s="166" t="s">
        <v>274</v>
      </c>
      <c r="G18" s="128">
        <v>0</v>
      </c>
      <c r="H18" s="128">
        <v>1002</v>
      </c>
      <c r="I18" s="128">
        <v>2854</v>
      </c>
      <c r="J18" s="128">
        <v>4</v>
      </c>
      <c r="K18" s="128">
        <f t="shared" si="0"/>
        <v>4</v>
      </c>
      <c r="L18" s="133">
        <v>38.880293189600003</v>
      </c>
      <c r="M18" s="133">
        <v>-121.294902057</v>
      </c>
      <c r="N18" s="128" t="s">
        <v>128</v>
      </c>
      <c r="O18" s="128" t="s">
        <v>107</v>
      </c>
      <c r="P18" s="128" t="s">
        <v>94</v>
      </c>
      <c r="Q18" s="128" t="s">
        <v>94</v>
      </c>
      <c r="R18" s="128" t="s">
        <v>95</v>
      </c>
      <c r="S18" s="128" t="s">
        <v>96</v>
      </c>
      <c r="T18" s="128" t="s">
        <v>98</v>
      </c>
      <c r="U18" s="128" t="s">
        <v>122</v>
      </c>
      <c r="V18" s="128" t="s">
        <v>122</v>
      </c>
      <c r="W18" s="128" t="s">
        <v>94</v>
      </c>
      <c r="X18" s="128" t="s">
        <v>98</v>
      </c>
      <c r="Y18" s="128" t="s">
        <v>100</v>
      </c>
      <c r="Z18" s="128" t="s">
        <v>96</v>
      </c>
      <c r="AA18" s="128" t="s">
        <v>98</v>
      </c>
      <c r="AB18" s="82" t="str">
        <f>INDEX( '[1]Full Existing Stops'!$AS:$AS, MATCH(D18,'[1]Full Existing Stops'!$D:$D, 0))</f>
        <v xml:space="preserve">N </v>
      </c>
      <c r="AC18" s="128" t="str">
        <f>INDEX( '[1]Full Existing Stops'!$AW:$AW, MATCH(D18,'[1]Full Existing Stops'!$D:$D, 0))</f>
        <v xml:space="preserve"> - </v>
      </c>
      <c r="AD18" s="82">
        <v>0</v>
      </c>
      <c r="AE18" s="128" t="str">
        <f>INDEX( '[1]Full Existing Stops'!$AZ:$AZ, MATCH(D18,'[1]Full Existing Stops'!$D:$D, 0))</f>
        <v>N</v>
      </c>
      <c r="AF18" s="128" t="s">
        <v>100</v>
      </c>
      <c r="AG18" s="128" t="s">
        <v>100</v>
      </c>
      <c r="AH18" s="82" t="str">
        <f>INDEX( '[1]Full Existing Stops'!$BH:$BH, MATCH(D18,'[1]Full Existing Stops'!$D:$D, 0))</f>
        <v>Y - Nearby - at Light</v>
      </c>
      <c r="AI18" s="82">
        <f>INDEX( '[1]Full Existing Stops'!$BJ:$BJ, MATCH(D18,'[1]Full Existing Stops'!$D:$D, 0))</f>
        <v>2</v>
      </c>
      <c r="AJ18" s="82" t="str">
        <f>INDEX( '[1]Full Existing Stops'!$BF:$BF, MATCH(D18,'[1]Full Existing Stops'!$D:$D, 0))</f>
        <v>Safeway</v>
      </c>
      <c r="AK18" s="82">
        <v>0</v>
      </c>
      <c r="AL18" s="82" t="s">
        <v>114</v>
      </c>
      <c r="AM18" s="82" t="s">
        <v>104</v>
      </c>
      <c r="AN18" s="82" t="str">
        <f>INDEX( '[1]Full Existing Stops'!$AG:$AG, MATCH(D18,'[1]Full Existing Stops'!$D:$D, 0))</f>
        <v>N</v>
      </c>
      <c r="AO18" s="82" t="str">
        <f>INDEX( '[1]Full Existing Stops'!$AH:$AH, MATCH(D18,'[1]Full Existing Stops'!$D:$D, 0))</f>
        <v xml:space="preserve"> - </v>
      </c>
      <c r="AP18" s="128"/>
      <c r="AQ18" s="82" t="str">
        <f t="shared" ref="AQ18:AX27" si="23">IF(ISNUMBER(SEARCH(AQ$7,$N18)), "X", "")</f>
        <v/>
      </c>
      <c r="AR18" s="82" t="str">
        <f t="shared" si="23"/>
        <v/>
      </c>
      <c r="AS18" s="82" t="str">
        <f t="shared" si="23"/>
        <v/>
      </c>
      <c r="AT18" s="82" t="str">
        <f t="shared" si="23"/>
        <v/>
      </c>
      <c r="AU18" s="82" t="str">
        <f t="shared" si="23"/>
        <v/>
      </c>
      <c r="AV18" s="82" t="str">
        <f t="shared" si="23"/>
        <v/>
      </c>
      <c r="AW18" s="82" t="str">
        <f t="shared" si="23"/>
        <v>X</v>
      </c>
      <c r="AX18" s="82" t="str">
        <f t="shared" si="23"/>
        <v/>
      </c>
      <c r="AY18" s="82"/>
      <c r="AZ18" s="82" t="s">
        <v>114</v>
      </c>
      <c r="BA18" s="82" t="s">
        <v>159</v>
      </c>
      <c r="BB18" s="82">
        <f t="shared" si="2"/>
        <v>-1</v>
      </c>
      <c r="BC18" s="204" t="s">
        <v>103</v>
      </c>
      <c r="BD18" s="82"/>
      <c r="BE18" s="82" t="str">
        <f t="shared" si="4"/>
        <v/>
      </c>
      <c r="BF18" s="82" t="str">
        <f t="shared" si="5"/>
        <v/>
      </c>
      <c r="BG18" s="82" t="str">
        <f t="shared" si="6"/>
        <v/>
      </c>
      <c r="BH18" s="82" t="str">
        <f t="shared" si="7"/>
        <v/>
      </c>
      <c r="BI18" s="82" t="str">
        <f t="shared" si="8"/>
        <v>X</v>
      </c>
      <c r="BJ18" s="82" t="str">
        <f t="shared" si="9"/>
        <v>X</v>
      </c>
      <c r="BK18" s="82">
        <f t="shared" si="10"/>
        <v>8</v>
      </c>
      <c r="BL18" s="82" t="str">
        <f t="shared" si="11"/>
        <v>X</v>
      </c>
      <c r="BM18" s="82" t="str">
        <f t="shared" si="12"/>
        <v>X</v>
      </c>
      <c r="BN18" s="82" t="str">
        <f t="shared" si="13"/>
        <v/>
      </c>
      <c r="BO18" s="82" t="str">
        <f t="shared" si="14"/>
        <v>X</v>
      </c>
      <c r="BP18" s="82" t="str">
        <f t="shared" si="15"/>
        <v/>
      </c>
      <c r="BQ18" s="82"/>
      <c r="BR18" s="82" t="str">
        <f t="shared" si="16"/>
        <v>X</v>
      </c>
      <c r="BS18" s="82" t="str">
        <f t="shared" si="17"/>
        <v>X</v>
      </c>
      <c r="BT18" s="82" t="str">
        <f t="shared" si="18"/>
        <v/>
      </c>
      <c r="BU18" s="82" t="str">
        <f t="shared" si="19"/>
        <v>X</v>
      </c>
      <c r="BV18" s="82"/>
      <c r="BW18" s="82"/>
      <c r="BX18" s="82"/>
      <c r="BY18" s="82"/>
      <c r="BZ18" s="82" t="str">
        <f t="shared" si="20"/>
        <v>X</v>
      </c>
      <c r="CA18" s="82"/>
      <c r="CB18" s="82"/>
      <c r="CC18" s="82"/>
      <c r="CD18" s="82" t="str">
        <f t="shared" si="21"/>
        <v/>
      </c>
      <c r="CE18" s="82" t="str">
        <f t="shared" si="22"/>
        <v>X</v>
      </c>
      <c r="CF18" s="82"/>
      <c r="CG18" s="42"/>
    </row>
    <row r="19" spans="2:85" x14ac:dyDescent="0.35">
      <c r="B19" s="27"/>
      <c r="C19" s="84">
        <v>106</v>
      </c>
      <c r="D19" s="126">
        <v>7027</v>
      </c>
      <c r="E19" s="126" t="s">
        <v>92</v>
      </c>
      <c r="F19" s="165" t="s">
        <v>275</v>
      </c>
      <c r="G19" s="126">
        <v>0</v>
      </c>
      <c r="H19" s="126">
        <v>1649</v>
      </c>
      <c r="I19" s="126">
        <v>3126</v>
      </c>
      <c r="J19" s="126">
        <v>4</v>
      </c>
      <c r="K19" s="126">
        <f t="shared" si="0"/>
        <v>4</v>
      </c>
      <c r="L19" s="134">
        <v>38.890600000100001</v>
      </c>
      <c r="M19" s="134">
        <v>-121.290752962</v>
      </c>
      <c r="N19" s="126" t="s">
        <v>128</v>
      </c>
      <c r="O19" s="126" t="s">
        <v>129</v>
      </c>
      <c r="P19" s="126" t="s">
        <v>94</v>
      </c>
      <c r="Q19" s="126" t="s">
        <v>94</v>
      </c>
      <c r="R19" s="126" t="s">
        <v>95</v>
      </c>
      <c r="S19" s="126" t="s">
        <v>96</v>
      </c>
      <c r="T19" s="126" t="s">
        <v>98</v>
      </c>
      <c r="U19" s="126" t="s">
        <v>122</v>
      </c>
      <c r="V19" s="126" t="s">
        <v>122</v>
      </c>
      <c r="W19" s="126" t="s">
        <v>94</v>
      </c>
      <c r="X19" s="126" t="s">
        <v>95</v>
      </c>
      <c r="Y19" s="126" t="s">
        <v>100</v>
      </c>
      <c r="Z19" s="126" t="s">
        <v>96</v>
      </c>
      <c r="AA19" s="126" t="s">
        <v>99</v>
      </c>
      <c r="AB19" s="86" t="str">
        <f>INDEX( '[1]Full Existing Stops'!$AS:$AS, MATCH(D19,'[1]Full Existing Stops'!$D:$D, 0))</f>
        <v>N</v>
      </c>
      <c r="AC19" s="126" t="str">
        <f>INDEX( '[1]Full Existing Stops'!$AW:$AW, MATCH(D19,'[1]Full Existing Stops'!$D:$D, 0))</f>
        <v>4.5 cont</v>
      </c>
      <c r="AD19" s="86">
        <v>4.5</v>
      </c>
      <c r="AE19" s="126" t="str">
        <f>INDEX( '[1]Full Existing Stops'!$AZ:$AZ, MATCH(D19,'[1]Full Existing Stops'!$D:$D, 0))</f>
        <v>Y</v>
      </c>
      <c r="AF19" s="126" t="s">
        <v>94</v>
      </c>
      <c r="AG19" s="126" t="s">
        <v>100</v>
      </c>
      <c r="AH19" s="86" t="str">
        <f>INDEX( '[1]Full Existing Stops'!$BH:$BH, MATCH(D19,'[1]Full Existing Stops'!$D:$D, 0))</f>
        <v>N</v>
      </c>
      <c r="AI19" s="86" t="str">
        <f>INDEX( '[1]Full Existing Stops'!$BJ:$BJ, MATCH(D19,'[1]Full Existing Stops'!$D:$D, 0))</f>
        <v>X</v>
      </c>
      <c r="AJ19" s="86" t="str">
        <f>INDEX( '[1]Full Existing Stops'!$BF:$BF, MATCH(D19,'[1]Full Existing Stops'!$D:$D, 0))</f>
        <v>US Bank</v>
      </c>
      <c r="AK19" s="86">
        <v>0</v>
      </c>
      <c r="AL19" s="86" t="s">
        <v>114</v>
      </c>
      <c r="AM19" s="86" t="s">
        <v>104</v>
      </c>
      <c r="AN19" s="86" t="str">
        <f>INDEX( '[1]Full Existing Stops'!$AG:$AG, MATCH(D19,'[1]Full Existing Stops'!$D:$D, 0))</f>
        <v>N</v>
      </c>
      <c r="AO19" s="86" t="str">
        <f>INDEX( '[1]Full Existing Stops'!$AH:$AH, MATCH(D19,'[1]Full Existing Stops'!$D:$D, 0))</f>
        <v xml:space="preserve"> - </v>
      </c>
      <c r="AP19" s="86"/>
      <c r="AQ19" s="86" t="str">
        <f t="shared" si="23"/>
        <v/>
      </c>
      <c r="AR19" s="86" t="str">
        <f t="shared" si="23"/>
        <v/>
      </c>
      <c r="AS19" s="86" t="str">
        <f t="shared" si="23"/>
        <v/>
      </c>
      <c r="AT19" s="86" t="str">
        <f t="shared" si="23"/>
        <v/>
      </c>
      <c r="AU19" s="86" t="str">
        <f t="shared" si="23"/>
        <v/>
      </c>
      <c r="AV19" s="86" t="str">
        <f t="shared" si="23"/>
        <v/>
      </c>
      <c r="AW19" s="86" t="str">
        <f t="shared" si="23"/>
        <v>X</v>
      </c>
      <c r="AX19" s="86" t="str">
        <f t="shared" si="23"/>
        <v/>
      </c>
      <c r="AY19" s="86"/>
      <c r="AZ19" s="86" t="s">
        <v>114</v>
      </c>
      <c r="BA19" s="86" t="s">
        <v>159</v>
      </c>
      <c r="BB19" s="82">
        <f t="shared" si="2"/>
        <v>-1</v>
      </c>
      <c r="BC19" s="205" t="s">
        <v>103</v>
      </c>
      <c r="BD19" s="86"/>
      <c r="BE19" s="86" t="str">
        <f t="shared" si="4"/>
        <v/>
      </c>
      <c r="BF19" s="86" t="str">
        <f t="shared" si="5"/>
        <v/>
      </c>
      <c r="BG19" s="86" t="str">
        <f t="shared" si="6"/>
        <v/>
      </c>
      <c r="BH19" s="86" t="str">
        <f t="shared" si="7"/>
        <v/>
      </c>
      <c r="BI19" s="86" t="str">
        <f t="shared" si="8"/>
        <v>X</v>
      </c>
      <c r="BJ19" s="86" t="str">
        <f t="shared" si="9"/>
        <v>X</v>
      </c>
      <c r="BK19" s="86">
        <f t="shared" si="10"/>
        <v>3.5</v>
      </c>
      <c r="BL19" s="86" t="str">
        <f t="shared" si="11"/>
        <v/>
      </c>
      <c r="BM19" s="86" t="str">
        <f t="shared" si="12"/>
        <v>X</v>
      </c>
      <c r="BN19" s="86" t="str">
        <f t="shared" si="13"/>
        <v/>
      </c>
      <c r="BO19" s="86" t="str">
        <f t="shared" si="14"/>
        <v>X</v>
      </c>
      <c r="BP19" s="86" t="str">
        <f t="shared" si="15"/>
        <v/>
      </c>
      <c r="BQ19" s="86"/>
      <c r="BR19" s="86" t="str">
        <f t="shared" si="16"/>
        <v>X</v>
      </c>
      <c r="BS19" s="86" t="str">
        <f t="shared" si="17"/>
        <v>X</v>
      </c>
      <c r="BT19" s="86" t="str">
        <f t="shared" si="18"/>
        <v/>
      </c>
      <c r="BU19" s="86" t="str">
        <f t="shared" si="19"/>
        <v>X</v>
      </c>
      <c r="BV19" s="86"/>
      <c r="BW19" s="86"/>
      <c r="BX19" s="86"/>
      <c r="BY19" s="86"/>
      <c r="BZ19" s="86" t="str">
        <f t="shared" si="20"/>
        <v>X</v>
      </c>
      <c r="CA19" s="86"/>
      <c r="CB19" s="86"/>
      <c r="CC19" s="86"/>
      <c r="CD19" s="86" t="str">
        <f t="shared" si="21"/>
        <v/>
      </c>
      <c r="CE19" s="86" t="str">
        <f t="shared" si="22"/>
        <v>X</v>
      </c>
      <c r="CF19" s="86"/>
      <c r="CG19" s="43"/>
    </row>
    <row r="20" spans="2:85" x14ac:dyDescent="0.35">
      <c r="B20" s="25"/>
      <c r="C20" s="80">
        <v>58</v>
      </c>
      <c r="D20" s="128">
        <v>3017</v>
      </c>
      <c r="E20" s="128" t="s">
        <v>92</v>
      </c>
      <c r="F20" s="164" t="s">
        <v>276</v>
      </c>
      <c r="G20" s="128">
        <v>0</v>
      </c>
      <c r="H20" s="128">
        <v>1470</v>
      </c>
      <c r="I20" s="128">
        <v>3148</v>
      </c>
      <c r="J20" s="128">
        <v>4</v>
      </c>
      <c r="K20" s="128">
        <f t="shared" si="0"/>
        <v>4</v>
      </c>
      <c r="L20" s="133">
        <v>38.952356814200002</v>
      </c>
      <c r="M20" s="133">
        <v>-121.107324269</v>
      </c>
      <c r="N20" s="128" t="s">
        <v>164</v>
      </c>
      <c r="O20" s="128" t="s">
        <v>129</v>
      </c>
      <c r="P20" s="128" t="s">
        <v>94</v>
      </c>
      <c r="Q20" s="128" t="s">
        <v>94</v>
      </c>
      <c r="R20" s="128" t="s">
        <v>95</v>
      </c>
      <c r="S20" s="128" t="s">
        <v>96</v>
      </c>
      <c r="T20" s="128" t="s">
        <v>108</v>
      </c>
      <c r="U20" s="128" t="s">
        <v>98</v>
      </c>
      <c r="V20" s="128" t="s">
        <v>108</v>
      </c>
      <c r="W20" s="128" t="s">
        <v>94</v>
      </c>
      <c r="X20" s="128" t="s">
        <v>98</v>
      </c>
      <c r="Y20" s="128" t="s">
        <v>94</v>
      </c>
      <c r="Z20" s="128" t="s">
        <v>94</v>
      </c>
      <c r="AA20" s="128" t="s">
        <v>99</v>
      </c>
      <c r="AB20" s="82" t="str">
        <f>INDEX( '[1]Full Existing Stops'!$AS:$AS, MATCH(D20,'[1]Full Existing Stops'!$D:$D, 0))</f>
        <v xml:space="preserve"> - </v>
      </c>
      <c r="AC20" s="128" t="str">
        <f>INDEX( '[1]Full Existing Stops'!$AW:$AW, MATCH(D20,'[1]Full Existing Stops'!$D:$D, 0))</f>
        <v>4.5 x cont</v>
      </c>
      <c r="AD20" s="82">
        <v>4.5</v>
      </c>
      <c r="AE20" s="128" t="str">
        <f>INDEX( '[1]Full Existing Stops'!$AZ:$AZ, MATCH(D20,'[1]Full Existing Stops'!$D:$D, 0))</f>
        <v>Y</v>
      </c>
      <c r="AF20" s="128" t="s">
        <v>94</v>
      </c>
      <c r="AG20" s="128" t="s">
        <v>94</v>
      </c>
      <c r="AH20" s="82" t="str">
        <f>INDEX( '[1]Full Existing Stops'!$BH:$BH, MATCH(D20,'[1]Full Existing Stops'!$D:$D, 0))</f>
        <v>Y</v>
      </c>
      <c r="AI20" s="82" t="str">
        <f>INDEX( '[1]Full Existing Stops'!$BJ:$BJ, MATCH(D20,'[1]Full Existing Stops'!$D:$D, 0))</f>
        <v xml:space="preserve">X
Class 1- from one side of park to other non continuous </v>
      </c>
      <c r="AJ20" s="82" t="str">
        <f>INDEX( '[1]Full Existing Stops'!$BF:$BF, MATCH(D20,'[1]Full Existing Stops'!$D:$D, 0))</f>
        <v>School, Park, Church</v>
      </c>
      <c r="AK20" s="82" t="s">
        <v>272</v>
      </c>
      <c r="AL20" s="82" t="s">
        <v>199</v>
      </c>
      <c r="AM20" s="82" t="s">
        <v>104</v>
      </c>
      <c r="AN20" s="82" t="str">
        <f>INDEX( '[1]Full Existing Stops'!$AG:$AG, MATCH(D20,'[1]Full Existing Stops'!$D:$D, 0))</f>
        <v>Y</v>
      </c>
      <c r="AO20" s="82" t="str">
        <f>INDEX( '[1]Full Existing Stops'!$AH:$AH, MATCH(D20,'[1]Full Existing Stops'!$D:$D, 0))</f>
        <v xml:space="preserve"> - </v>
      </c>
      <c r="AP20" s="128"/>
      <c r="AQ20" s="82" t="str">
        <f t="shared" si="23"/>
        <v/>
      </c>
      <c r="AR20" s="82" t="str">
        <f t="shared" si="23"/>
        <v/>
      </c>
      <c r="AS20" s="82" t="str">
        <f t="shared" si="23"/>
        <v>X</v>
      </c>
      <c r="AT20" s="82" t="str">
        <f t="shared" si="23"/>
        <v/>
      </c>
      <c r="AU20" s="82" t="str">
        <f t="shared" si="23"/>
        <v/>
      </c>
      <c r="AV20" s="82" t="str">
        <f t="shared" si="23"/>
        <v/>
      </c>
      <c r="AW20" s="82" t="str">
        <f t="shared" si="23"/>
        <v/>
      </c>
      <c r="AX20" s="82" t="str">
        <f t="shared" si="23"/>
        <v/>
      </c>
      <c r="AY20" s="82"/>
      <c r="AZ20" s="82" t="s">
        <v>200</v>
      </c>
      <c r="BA20" s="82" t="s">
        <v>115</v>
      </c>
      <c r="BB20" s="82">
        <f t="shared" si="2"/>
        <v>-1</v>
      </c>
      <c r="BC20" s="204" t="s">
        <v>103</v>
      </c>
      <c r="BD20" s="82"/>
      <c r="BE20" s="82" t="str">
        <f t="shared" si="4"/>
        <v/>
      </c>
      <c r="BF20" s="82" t="str">
        <f t="shared" si="5"/>
        <v/>
      </c>
      <c r="BG20" s="82" t="str">
        <f t="shared" si="6"/>
        <v/>
      </c>
      <c r="BH20" s="82" t="str">
        <f t="shared" si="7"/>
        <v/>
      </c>
      <c r="BI20" s="82" t="str">
        <f t="shared" si="8"/>
        <v>X</v>
      </c>
      <c r="BJ20" s="82" t="str">
        <f t="shared" si="9"/>
        <v>X</v>
      </c>
      <c r="BK20" s="82">
        <f t="shared" si="10"/>
        <v>3.5</v>
      </c>
      <c r="BL20" s="82" t="str">
        <f t="shared" si="11"/>
        <v/>
      </c>
      <c r="BM20" s="82" t="str">
        <f t="shared" si="12"/>
        <v>X</v>
      </c>
      <c r="BN20" s="82" t="str">
        <f t="shared" si="13"/>
        <v/>
      </c>
      <c r="BO20" s="82" t="str">
        <f t="shared" si="14"/>
        <v>X</v>
      </c>
      <c r="BP20" s="82" t="str">
        <f t="shared" si="15"/>
        <v/>
      </c>
      <c r="BQ20" s="82"/>
      <c r="BR20" s="82" t="str">
        <f t="shared" si="16"/>
        <v>X</v>
      </c>
      <c r="BS20" s="82" t="str">
        <f t="shared" si="17"/>
        <v/>
      </c>
      <c r="BT20" s="82" t="str">
        <f t="shared" si="18"/>
        <v/>
      </c>
      <c r="BU20" s="82" t="str">
        <f t="shared" si="19"/>
        <v>X</v>
      </c>
      <c r="BV20" s="82"/>
      <c r="BW20" s="82"/>
      <c r="BX20" s="82"/>
      <c r="BY20" s="82"/>
      <c r="BZ20" s="82" t="str">
        <f t="shared" si="20"/>
        <v>X</v>
      </c>
      <c r="CA20" s="82"/>
      <c r="CB20" s="82"/>
      <c r="CC20" s="82"/>
      <c r="CD20" s="82" t="str">
        <f t="shared" si="21"/>
        <v>X</v>
      </c>
      <c r="CE20" s="82" t="str">
        <f t="shared" si="22"/>
        <v/>
      </c>
      <c r="CF20" s="82"/>
      <c r="CG20" s="42"/>
    </row>
    <row r="21" spans="2:85" x14ac:dyDescent="0.35">
      <c r="B21" s="27"/>
      <c r="C21" s="84">
        <v>48</v>
      </c>
      <c r="D21" s="126">
        <v>3005</v>
      </c>
      <c r="E21" s="126" t="s">
        <v>92</v>
      </c>
      <c r="F21" s="165" t="s">
        <v>277</v>
      </c>
      <c r="G21" s="126">
        <v>0</v>
      </c>
      <c r="H21" s="126">
        <v>2541</v>
      </c>
      <c r="I21" s="126">
        <v>1563</v>
      </c>
      <c r="J21" s="126">
        <v>4</v>
      </c>
      <c r="K21" s="126">
        <f t="shared" si="0"/>
        <v>4</v>
      </c>
      <c r="L21" s="134">
        <v>38.9350583485</v>
      </c>
      <c r="M21" s="134">
        <v>-121.09561250199999</v>
      </c>
      <c r="N21" s="126" t="s">
        <v>206</v>
      </c>
      <c r="O21" s="126" t="s">
        <v>129</v>
      </c>
      <c r="P21" s="126" t="s">
        <v>96</v>
      </c>
      <c r="Q21" s="126" t="s">
        <v>94</v>
      </c>
      <c r="R21" s="126" t="s">
        <v>95</v>
      </c>
      <c r="S21" s="126" t="s">
        <v>96</v>
      </c>
      <c r="T21" s="126" t="s">
        <v>278</v>
      </c>
      <c r="U21" s="126" t="s">
        <v>98</v>
      </c>
      <c r="V21" s="126" t="s">
        <v>122</v>
      </c>
      <c r="W21" s="126" t="s">
        <v>94</v>
      </c>
      <c r="X21" s="126" t="s">
        <v>98</v>
      </c>
      <c r="Y21" s="126" t="s">
        <v>94</v>
      </c>
      <c r="Z21" s="126" t="s">
        <v>94</v>
      </c>
      <c r="AA21" s="126" t="s">
        <v>99</v>
      </c>
      <c r="AB21" s="86" t="str">
        <f>INDEX( '[1]Full Existing Stops'!$AS:$AS, MATCH(D21,'[1]Full Existing Stops'!$D:$D, 0))</f>
        <v>N</v>
      </c>
      <c r="AC21" s="126" t="str">
        <f>INDEX( '[1]Full Existing Stops'!$AW:$AW, MATCH(D21,'[1]Full Existing Stops'!$D:$D, 0))</f>
        <v>5' cont</v>
      </c>
      <c r="AD21" s="86">
        <v>5</v>
      </c>
      <c r="AE21" s="126" t="str">
        <f>INDEX( '[1]Full Existing Stops'!$AZ:$AZ, MATCH(D21,'[1]Full Existing Stops'!$D:$D, 0))</f>
        <v>Y</v>
      </c>
      <c r="AF21" s="126" t="s">
        <v>94</v>
      </c>
      <c r="AG21" s="126" t="s">
        <v>94</v>
      </c>
      <c r="AH21" s="86" t="str">
        <f>INDEX( '[1]Full Existing Stops'!$BH:$BH, MATCH(D21,'[1]Full Existing Stops'!$D:$D, 0))</f>
        <v>N</v>
      </c>
      <c r="AI21" s="86">
        <f>INDEX( '[1]Full Existing Stops'!$BJ:$BJ, MATCH(D21,'[1]Full Existing Stops'!$D:$D, 0))</f>
        <v>2</v>
      </c>
      <c r="AJ21" s="86" t="str">
        <f>INDEX( '[1]Full Existing Stops'!$BF:$BF, MATCH(D21,'[1]Full Existing Stops'!$D:$D, 0))</f>
        <v>N/A</v>
      </c>
      <c r="AK21" s="86">
        <v>0</v>
      </c>
      <c r="AL21" s="86" t="s">
        <v>166</v>
      </c>
      <c r="AM21" s="86" t="s">
        <v>104</v>
      </c>
      <c r="AN21" s="86" t="str">
        <f>INDEX( '[1]Full Existing Stops'!$AG:$AG, MATCH(D21,'[1]Full Existing Stops'!$D:$D, 0))</f>
        <v>Some</v>
      </c>
      <c r="AO21" s="86" t="str">
        <f>INDEX( '[1]Full Existing Stops'!$AH:$AH, MATCH(D21,'[1]Full Existing Stops'!$D:$D, 0))</f>
        <v xml:space="preserve"> - </v>
      </c>
      <c r="AP21" s="86"/>
      <c r="AQ21" s="86" t="str">
        <f t="shared" si="23"/>
        <v/>
      </c>
      <c r="AR21" s="86" t="str">
        <f t="shared" si="23"/>
        <v/>
      </c>
      <c r="AS21" s="86" t="str">
        <f t="shared" si="23"/>
        <v>X</v>
      </c>
      <c r="AT21" s="86" t="str">
        <f t="shared" si="23"/>
        <v/>
      </c>
      <c r="AU21" s="86" t="str">
        <f t="shared" si="23"/>
        <v/>
      </c>
      <c r="AV21" s="86" t="str">
        <f t="shared" si="23"/>
        <v/>
      </c>
      <c r="AW21" s="86" t="str">
        <f t="shared" si="23"/>
        <v/>
      </c>
      <c r="AX21" s="86" t="str">
        <f t="shared" si="23"/>
        <v/>
      </c>
      <c r="AY21" s="86"/>
      <c r="AZ21" s="86" t="s">
        <v>200</v>
      </c>
      <c r="BA21" s="86"/>
      <c r="BB21" s="82">
        <f t="shared" si="2"/>
        <v>-1</v>
      </c>
      <c r="BC21" s="205" t="s">
        <v>103</v>
      </c>
      <c r="BD21" s="86"/>
      <c r="BE21" s="86" t="str">
        <f t="shared" si="4"/>
        <v/>
      </c>
      <c r="BF21" s="86" t="str">
        <f t="shared" si="5"/>
        <v/>
      </c>
      <c r="BG21" s="86" t="str">
        <f t="shared" si="6"/>
        <v/>
      </c>
      <c r="BH21" s="86" t="str">
        <f t="shared" si="7"/>
        <v>X</v>
      </c>
      <c r="BI21" s="86" t="str">
        <f t="shared" si="8"/>
        <v>X</v>
      </c>
      <c r="BJ21" s="86" t="str">
        <f t="shared" si="9"/>
        <v>X</v>
      </c>
      <c r="BK21" s="86">
        <f t="shared" si="10"/>
        <v>3</v>
      </c>
      <c r="BL21" s="86" t="str">
        <f t="shared" si="11"/>
        <v/>
      </c>
      <c r="BM21" s="86" t="str">
        <f t="shared" si="12"/>
        <v>X</v>
      </c>
      <c r="BN21" s="86" t="str">
        <f t="shared" si="13"/>
        <v/>
      </c>
      <c r="BO21" s="86" t="str">
        <f t="shared" si="14"/>
        <v>X</v>
      </c>
      <c r="BP21" s="86" t="str">
        <f t="shared" si="15"/>
        <v/>
      </c>
      <c r="BQ21" s="86"/>
      <c r="BR21" s="86" t="str">
        <f t="shared" si="16"/>
        <v>X</v>
      </c>
      <c r="BS21" s="86" t="str">
        <f t="shared" si="17"/>
        <v>X</v>
      </c>
      <c r="BT21" s="86" t="str">
        <f t="shared" si="18"/>
        <v/>
      </c>
      <c r="BU21" s="86" t="str">
        <f t="shared" si="19"/>
        <v>X</v>
      </c>
      <c r="BV21" s="86"/>
      <c r="BW21" s="86"/>
      <c r="BX21" s="86"/>
      <c r="BY21" s="86"/>
      <c r="BZ21" s="86" t="str">
        <f t="shared" si="20"/>
        <v>X</v>
      </c>
      <c r="CA21" s="86"/>
      <c r="CB21" s="86"/>
      <c r="CC21" s="86"/>
      <c r="CD21" s="86" t="str">
        <f t="shared" si="21"/>
        <v/>
      </c>
      <c r="CE21" s="86" t="str">
        <f t="shared" si="22"/>
        <v>X</v>
      </c>
      <c r="CF21" s="86"/>
      <c r="CG21" s="43"/>
    </row>
    <row r="22" spans="2:85" x14ac:dyDescent="0.35">
      <c r="B22" s="25"/>
      <c r="C22" s="80">
        <v>1</v>
      </c>
      <c r="D22" s="128">
        <v>801</v>
      </c>
      <c r="E22" s="128" t="s">
        <v>92</v>
      </c>
      <c r="F22" s="164" t="s">
        <v>279</v>
      </c>
      <c r="G22" s="128">
        <v>0</v>
      </c>
      <c r="H22" s="128">
        <v>317</v>
      </c>
      <c r="I22" s="128">
        <v>1201</v>
      </c>
      <c r="J22" s="128">
        <v>4</v>
      </c>
      <c r="K22" s="128">
        <f t="shared" si="0"/>
        <v>4</v>
      </c>
      <c r="L22" s="133">
        <v>38.897923610900001</v>
      </c>
      <c r="M22" s="133">
        <v>-121.312709</v>
      </c>
      <c r="N22" s="128" t="s">
        <v>128</v>
      </c>
      <c r="O22" s="128" t="s">
        <v>107</v>
      </c>
      <c r="P22" s="128" t="s">
        <v>94</v>
      </c>
      <c r="Q22" s="128" t="s">
        <v>94</v>
      </c>
      <c r="R22" s="128" t="s">
        <v>95</v>
      </c>
      <c r="S22" s="128" t="s">
        <v>96</v>
      </c>
      <c r="T22" s="128" t="s">
        <v>98</v>
      </c>
      <c r="U22" s="128" t="s">
        <v>122</v>
      </c>
      <c r="V22" s="128" t="s">
        <v>122</v>
      </c>
      <c r="W22" s="128" t="s">
        <v>94</v>
      </c>
      <c r="X22" s="128" t="s">
        <v>98</v>
      </c>
      <c r="Y22" s="128" t="s">
        <v>100</v>
      </c>
      <c r="Z22" s="128" t="s">
        <v>96</v>
      </c>
      <c r="AA22" s="128" t="s">
        <v>99</v>
      </c>
      <c r="AB22" s="82" t="str">
        <f>INDEX( '[1]Full Existing Stops'!$AS:$AS, MATCH(D22,'[1]Full Existing Stops'!$D:$D, 0))</f>
        <v xml:space="preserve">N </v>
      </c>
      <c r="AC22" s="128" t="str">
        <f>INDEX( '[1]Full Existing Stops'!$AW:$AW, MATCH(D22,'[1]Full Existing Stops'!$D:$D, 0))</f>
        <v>Off Roadway - 10 x cont</v>
      </c>
      <c r="AD22" s="82">
        <v>0</v>
      </c>
      <c r="AE22" s="128" t="str">
        <f>INDEX( '[1]Full Existing Stops'!$AZ:$AZ, MATCH(D22,'[1]Full Existing Stops'!$D:$D, 0))</f>
        <v>Y</v>
      </c>
      <c r="AF22" s="128" t="s">
        <v>96</v>
      </c>
      <c r="AG22" s="128" t="s">
        <v>100</v>
      </c>
      <c r="AH22" s="82" t="str">
        <f>INDEX( '[1]Full Existing Stops'!$BH:$BH, MATCH(D22,'[1]Full Existing Stops'!$D:$D, 0))</f>
        <v>Y</v>
      </c>
      <c r="AI22" s="82">
        <f>INDEX( '[1]Full Existing Stops'!$BJ:$BJ, MATCH(D22,'[1]Full Existing Stops'!$D:$D, 0))</f>
        <v>1</v>
      </c>
      <c r="AJ22" s="82" t="str">
        <f>INDEX( '[1]Full Existing Stops'!$BF:$BF, MATCH(D22,'[1]Full Existing Stops'!$D:$D, 0))</f>
        <v>NA/ Storage Units</v>
      </c>
      <c r="AK22" s="82">
        <v>0</v>
      </c>
      <c r="AL22" s="82" t="s">
        <v>114</v>
      </c>
      <c r="AM22" s="82" t="s">
        <v>104</v>
      </c>
      <c r="AN22" s="82" t="str">
        <f>INDEX( '[1]Full Existing Stops'!$AG:$AG, MATCH(D22,'[1]Full Existing Stops'!$D:$D, 0))</f>
        <v>N</v>
      </c>
      <c r="AO22" s="82" t="str">
        <f>INDEX( '[1]Full Existing Stops'!$AH:$AH, MATCH(D22,'[1]Full Existing Stops'!$D:$D, 0))</f>
        <v xml:space="preserve"> - </v>
      </c>
      <c r="AP22" s="128"/>
      <c r="AQ22" s="82" t="str">
        <f t="shared" si="23"/>
        <v/>
      </c>
      <c r="AR22" s="82" t="str">
        <f t="shared" si="23"/>
        <v/>
      </c>
      <c r="AS22" s="82" t="str">
        <f t="shared" si="23"/>
        <v/>
      </c>
      <c r="AT22" s="82" t="str">
        <f t="shared" si="23"/>
        <v/>
      </c>
      <c r="AU22" s="82" t="str">
        <f t="shared" si="23"/>
        <v/>
      </c>
      <c r="AV22" s="82" t="str">
        <f t="shared" si="23"/>
        <v/>
      </c>
      <c r="AW22" s="82" t="str">
        <f t="shared" si="23"/>
        <v>X</v>
      </c>
      <c r="AX22" s="82" t="str">
        <f t="shared" si="23"/>
        <v/>
      </c>
      <c r="AY22" s="82"/>
      <c r="AZ22" s="82" t="s">
        <v>114</v>
      </c>
      <c r="BA22" s="82"/>
      <c r="BB22" s="82">
        <f t="shared" si="2"/>
        <v>-1</v>
      </c>
      <c r="BC22" s="204" t="s">
        <v>103</v>
      </c>
      <c r="BD22" s="82"/>
      <c r="BE22" s="82" t="str">
        <f t="shared" si="4"/>
        <v/>
      </c>
      <c r="BF22" s="82" t="str">
        <f t="shared" si="5"/>
        <v/>
      </c>
      <c r="BG22" s="82" t="str">
        <f t="shared" si="6"/>
        <v/>
      </c>
      <c r="BH22" s="82" t="str">
        <f t="shared" si="7"/>
        <v/>
      </c>
      <c r="BI22" s="82" t="str">
        <f t="shared" si="8"/>
        <v>X</v>
      </c>
      <c r="BJ22" s="82" t="str">
        <f t="shared" si="9"/>
        <v>X</v>
      </c>
      <c r="BK22" s="82">
        <f t="shared" si="10"/>
        <v>8</v>
      </c>
      <c r="BL22" s="82" t="str">
        <f t="shared" si="11"/>
        <v/>
      </c>
      <c r="BM22" s="82" t="str">
        <f t="shared" si="12"/>
        <v>X</v>
      </c>
      <c r="BN22" s="82" t="str">
        <f t="shared" si="13"/>
        <v/>
      </c>
      <c r="BO22" s="82" t="str">
        <f t="shared" si="14"/>
        <v>X</v>
      </c>
      <c r="BP22" s="82" t="str">
        <f t="shared" si="15"/>
        <v/>
      </c>
      <c r="BQ22" s="82"/>
      <c r="BR22" s="82" t="str">
        <f t="shared" si="16"/>
        <v>X</v>
      </c>
      <c r="BS22" s="82" t="str">
        <f t="shared" si="17"/>
        <v>X</v>
      </c>
      <c r="BT22" s="82" t="str">
        <f t="shared" si="18"/>
        <v/>
      </c>
      <c r="BU22" s="82" t="str">
        <f t="shared" si="19"/>
        <v>X</v>
      </c>
      <c r="BV22" s="82"/>
      <c r="BW22" s="82"/>
      <c r="BX22" s="82"/>
      <c r="BY22" s="82"/>
      <c r="BZ22" s="82" t="str">
        <f t="shared" si="20"/>
        <v/>
      </c>
      <c r="CA22" s="82"/>
      <c r="CB22" s="82"/>
      <c r="CC22" s="82"/>
      <c r="CD22" s="82" t="str">
        <f t="shared" si="21"/>
        <v/>
      </c>
      <c r="CE22" s="82" t="str">
        <f t="shared" si="22"/>
        <v/>
      </c>
      <c r="CF22" s="82"/>
      <c r="CG22" s="42"/>
    </row>
    <row r="23" spans="2:85" x14ac:dyDescent="0.35">
      <c r="B23" s="27"/>
      <c r="C23" s="84">
        <v>3</v>
      </c>
      <c r="D23" s="130">
        <v>803</v>
      </c>
      <c r="E23" s="130" t="s">
        <v>92</v>
      </c>
      <c r="F23" s="167" t="s">
        <v>280</v>
      </c>
      <c r="G23" s="126">
        <v>0</v>
      </c>
      <c r="H23" s="126">
        <v>302</v>
      </c>
      <c r="I23" s="126">
        <v>872</v>
      </c>
      <c r="J23" s="126">
        <v>4</v>
      </c>
      <c r="K23" s="126">
        <f t="shared" si="0"/>
        <v>4</v>
      </c>
      <c r="L23" s="134">
        <v>38.907863541099999</v>
      </c>
      <c r="M23" s="134">
        <v>-121.324293</v>
      </c>
      <c r="N23" s="126" t="s">
        <v>128</v>
      </c>
      <c r="O23" s="126" t="s">
        <v>107</v>
      </c>
      <c r="P23" s="126" t="s">
        <v>94</v>
      </c>
      <c r="Q23" s="126" t="s">
        <v>94</v>
      </c>
      <c r="R23" s="126" t="s">
        <v>95</v>
      </c>
      <c r="S23" s="126" t="s">
        <v>96</v>
      </c>
      <c r="T23" s="126" t="s">
        <v>281</v>
      </c>
      <c r="U23" s="126" t="s">
        <v>98</v>
      </c>
      <c r="V23" s="126" t="s">
        <v>122</v>
      </c>
      <c r="W23" s="126" t="s">
        <v>100</v>
      </c>
      <c r="X23" s="126" t="s">
        <v>122</v>
      </c>
      <c r="Y23" s="126" t="s">
        <v>100</v>
      </c>
      <c r="Z23" s="126" t="s">
        <v>94</v>
      </c>
      <c r="AA23" s="126" t="s">
        <v>99</v>
      </c>
      <c r="AB23" s="86" t="str">
        <f>INDEX( '[1]Full Existing Stops'!$AS:$AS, MATCH(D23,'[1]Full Existing Stops'!$D:$D, 0))</f>
        <v xml:space="preserve">N </v>
      </c>
      <c r="AC23" s="126" t="str">
        <f>INDEX( '[1]Full Existing Stops'!$AW:$AW, MATCH(D23,'[1]Full Existing Stops'!$D:$D, 0))</f>
        <v>Set way back from the road - 4x cont</v>
      </c>
      <c r="AD23" s="86">
        <v>0</v>
      </c>
      <c r="AE23" s="126" t="str">
        <f>INDEX( '[1]Full Existing Stops'!$AZ:$AZ, MATCH(D23,'[1]Full Existing Stops'!$D:$D, 0))</f>
        <v xml:space="preserve">N </v>
      </c>
      <c r="AF23" s="126" t="s">
        <v>96</v>
      </c>
      <c r="AG23" s="126" t="s">
        <v>100</v>
      </c>
      <c r="AH23" s="86" t="str">
        <f>INDEX( '[1]Full Existing Stops'!$BH:$BH, MATCH(D23,'[1]Full Existing Stops'!$D:$D, 0))</f>
        <v>Y - Nearby</v>
      </c>
      <c r="AI23" s="86">
        <f>INDEX( '[1]Full Existing Stops'!$BJ:$BJ, MATCH(D23,'[1]Full Existing Stops'!$D:$D, 0))</f>
        <v>2</v>
      </c>
      <c r="AJ23" s="86" t="str">
        <f>INDEX( '[1]Full Existing Stops'!$BF:$BF, MATCH(D23,'[1]Full Existing Stops'!$D:$D, 0))</f>
        <v>Residential</v>
      </c>
      <c r="AK23" s="86" t="s">
        <v>268</v>
      </c>
      <c r="AL23" s="86" t="s">
        <v>114</v>
      </c>
      <c r="AM23" s="86" t="s">
        <v>104</v>
      </c>
      <c r="AN23" s="86" t="str">
        <f>INDEX( '[1]Full Existing Stops'!$AG:$AG, MATCH(D23,'[1]Full Existing Stops'!$D:$D, 0))</f>
        <v xml:space="preserve">N </v>
      </c>
      <c r="AO23" s="86" t="str">
        <f>INDEX( '[1]Full Existing Stops'!$AH:$AH, MATCH(D23,'[1]Full Existing Stops'!$D:$D, 0))</f>
        <v xml:space="preserve"> - </v>
      </c>
      <c r="AP23" s="86"/>
      <c r="AQ23" s="86" t="str">
        <f t="shared" si="23"/>
        <v/>
      </c>
      <c r="AR23" s="86" t="str">
        <f t="shared" si="23"/>
        <v/>
      </c>
      <c r="AS23" s="86" t="str">
        <f t="shared" si="23"/>
        <v/>
      </c>
      <c r="AT23" s="86" t="str">
        <f t="shared" si="23"/>
        <v/>
      </c>
      <c r="AU23" s="86" t="str">
        <f t="shared" si="23"/>
        <v/>
      </c>
      <c r="AV23" s="86" t="str">
        <f t="shared" si="23"/>
        <v/>
      </c>
      <c r="AW23" s="86" t="str">
        <f t="shared" si="23"/>
        <v>X</v>
      </c>
      <c r="AX23" s="86" t="str">
        <f t="shared" si="23"/>
        <v/>
      </c>
      <c r="AY23" s="86"/>
      <c r="AZ23" s="86" t="s">
        <v>114</v>
      </c>
      <c r="BA23" s="86"/>
      <c r="BB23" s="82">
        <f t="shared" si="2"/>
        <v>-1</v>
      </c>
      <c r="BC23" s="205" t="s">
        <v>103</v>
      </c>
      <c r="BD23" s="86"/>
      <c r="BE23" s="86" t="str">
        <f t="shared" si="4"/>
        <v/>
      </c>
      <c r="BF23" s="86" t="str">
        <f t="shared" si="5"/>
        <v/>
      </c>
      <c r="BG23" s="86" t="str">
        <f t="shared" si="6"/>
        <v/>
      </c>
      <c r="BH23" s="86" t="str">
        <f t="shared" si="7"/>
        <v/>
      </c>
      <c r="BI23" s="86" t="str">
        <f t="shared" si="8"/>
        <v>X</v>
      </c>
      <c r="BJ23" s="86" t="str">
        <f t="shared" si="9"/>
        <v>X</v>
      </c>
      <c r="BK23" s="86">
        <f t="shared" si="10"/>
        <v>8</v>
      </c>
      <c r="BL23" s="86" t="str">
        <f t="shared" si="11"/>
        <v/>
      </c>
      <c r="BM23" s="86" t="str">
        <f t="shared" si="12"/>
        <v>X</v>
      </c>
      <c r="BN23" s="86" t="str">
        <f t="shared" si="13"/>
        <v/>
      </c>
      <c r="BO23" s="86" t="str">
        <f t="shared" si="14"/>
        <v>X</v>
      </c>
      <c r="BP23" s="86" t="str">
        <f t="shared" si="15"/>
        <v/>
      </c>
      <c r="BQ23" s="86"/>
      <c r="BR23" s="86" t="str">
        <f t="shared" si="16"/>
        <v>X</v>
      </c>
      <c r="BS23" s="86" t="str">
        <f t="shared" si="17"/>
        <v>X</v>
      </c>
      <c r="BT23" s="86" t="str">
        <f t="shared" si="18"/>
        <v/>
      </c>
      <c r="BU23" s="86" t="str">
        <f t="shared" si="19"/>
        <v>X</v>
      </c>
      <c r="BV23" s="86"/>
      <c r="BW23" s="86"/>
      <c r="BX23" s="86"/>
      <c r="BY23" s="86"/>
      <c r="BZ23" s="86" t="str">
        <f t="shared" si="20"/>
        <v/>
      </c>
      <c r="CA23" s="86"/>
      <c r="CB23" s="86"/>
      <c r="CC23" s="86"/>
      <c r="CD23" s="86" t="str">
        <f t="shared" si="21"/>
        <v/>
      </c>
      <c r="CE23" s="86" t="str">
        <f t="shared" si="22"/>
        <v>X</v>
      </c>
      <c r="CF23" s="86" t="s">
        <v>104</v>
      </c>
      <c r="CG23" s="43"/>
    </row>
    <row r="24" spans="2:85" ht="29" x14ac:dyDescent="0.35">
      <c r="B24" s="25"/>
      <c r="C24" s="80">
        <v>4</v>
      </c>
      <c r="D24" s="210">
        <v>804</v>
      </c>
      <c r="E24" s="210" t="s">
        <v>92</v>
      </c>
      <c r="F24" s="211" t="s">
        <v>282</v>
      </c>
      <c r="G24" s="175">
        <v>0</v>
      </c>
      <c r="H24" s="175">
        <v>507</v>
      </c>
      <c r="I24" s="175">
        <v>4404</v>
      </c>
      <c r="J24" s="175">
        <v>4</v>
      </c>
      <c r="K24" s="175">
        <f t="shared" si="0"/>
        <v>4</v>
      </c>
      <c r="L24" s="212">
        <v>38.901396401200003</v>
      </c>
      <c r="M24" s="212">
        <v>-121.323443</v>
      </c>
      <c r="N24" s="175" t="s">
        <v>128</v>
      </c>
      <c r="O24" s="175" t="s">
        <v>107</v>
      </c>
      <c r="P24" s="175" t="s">
        <v>94</v>
      </c>
      <c r="Q24" s="175" t="s">
        <v>94</v>
      </c>
      <c r="R24" s="175" t="s">
        <v>95</v>
      </c>
      <c r="S24" s="175" t="s">
        <v>96</v>
      </c>
      <c r="T24" s="175" t="s">
        <v>98</v>
      </c>
      <c r="U24" s="175" t="s">
        <v>122</v>
      </c>
      <c r="V24" s="175" t="s">
        <v>122</v>
      </c>
      <c r="W24" s="175" t="s">
        <v>100</v>
      </c>
      <c r="X24" s="175" t="s">
        <v>95</v>
      </c>
      <c r="Y24" s="175" t="s">
        <v>100</v>
      </c>
      <c r="Z24" s="175" t="s">
        <v>94</v>
      </c>
      <c r="AA24" s="175" t="s">
        <v>99</v>
      </c>
      <c r="AB24" s="154" t="str">
        <f>INDEX( '[1]Full Existing Stops'!$AS:$AS, MATCH(D24,'[1]Full Existing Stops'!$D:$D, 0))</f>
        <v xml:space="preserve">N </v>
      </c>
      <c r="AC24" s="175" t="str">
        <f>INDEX( '[1]Full Existing Stops'!$AW:$AW, MATCH(D24,'[1]Full Existing Stops'!$D:$D, 0))</f>
        <v>Set off-road, 3.5 x cont</v>
      </c>
      <c r="AD24" s="154">
        <v>0</v>
      </c>
      <c r="AE24" s="175" t="str">
        <f>INDEX( '[1]Full Existing Stops'!$AZ:$AZ, MATCH(D24,'[1]Full Existing Stops'!$D:$D, 0))</f>
        <v>Y</v>
      </c>
      <c r="AF24" s="175" t="s">
        <v>100</v>
      </c>
      <c r="AG24" s="175" t="s">
        <v>100</v>
      </c>
      <c r="AH24" s="154" t="str">
        <f>INDEX( '[1]Full Existing Stops'!$BH:$BH, MATCH(D24,'[1]Full Existing Stops'!$D:$D, 0))</f>
        <v>Y</v>
      </c>
      <c r="AI24" s="154">
        <f>INDEX( '[1]Full Existing Stops'!$BJ:$BJ, MATCH(D24,'[1]Full Existing Stops'!$D:$D, 0))</f>
        <v>2</v>
      </c>
      <c r="AJ24" s="154" t="str">
        <f>INDEX( '[1]Full Existing Stops'!$BF:$BF, MATCH(D24,'[1]Full Existing Stops'!$D:$D, 0))</f>
        <v>Residential</v>
      </c>
      <c r="AK24" s="154" t="s">
        <v>283</v>
      </c>
      <c r="AL24" s="154" t="s">
        <v>114</v>
      </c>
      <c r="AM24" s="154" t="s">
        <v>104</v>
      </c>
      <c r="AN24" s="154" t="str">
        <f>INDEX( '[1]Full Existing Stops'!$AG:$AG, MATCH(D24,'[1]Full Existing Stops'!$D:$D, 0))</f>
        <v>Y</v>
      </c>
      <c r="AO24" s="154" t="str">
        <f>INDEX( '[1]Full Existing Stops'!$AH:$AH, MATCH(D24,'[1]Full Existing Stops'!$D:$D, 0))</f>
        <v>Trees</v>
      </c>
      <c r="AP24" s="175"/>
      <c r="AQ24" s="154" t="str">
        <f t="shared" si="23"/>
        <v/>
      </c>
      <c r="AR24" s="154" t="str">
        <f t="shared" si="23"/>
        <v/>
      </c>
      <c r="AS24" s="154" t="str">
        <f t="shared" si="23"/>
        <v/>
      </c>
      <c r="AT24" s="154" t="str">
        <f t="shared" si="23"/>
        <v/>
      </c>
      <c r="AU24" s="154" t="str">
        <f t="shared" si="23"/>
        <v/>
      </c>
      <c r="AV24" s="154" t="str">
        <f t="shared" si="23"/>
        <v/>
      </c>
      <c r="AW24" s="154" t="str">
        <f t="shared" si="23"/>
        <v>X</v>
      </c>
      <c r="AX24" s="154" t="str">
        <f t="shared" si="23"/>
        <v/>
      </c>
      <c r="AY24" s="154"/>
      <c r="AZ24" s="154" t="s">
        <v>114</v>
      </c>
      <c r="BA24" s="154"/>
      <c r="BB24" s="154">
        <f t="shared" si="2"/>
        <v>-1</v>
      </c>
      <c r="BC24" s="213" t="s">
        <v>103</v>
      </c>
      <c r="BD24" s="154"/>
      <c r="BE24" s="154" t="str">
        <f t="shared" si="4"/>
        <v/>
      </c>
      <c r="BF24" s="154" t="str">
        <f t="shared" si="5"/>
        <v/>
      </c>
      <c r="BG24" s="154" t="str">
        <f t="shared" si="6"/>
        <v/>
      </c>
      <c r="BH24" s="154" t="str">
        <f t="shared" si="7"/>
        <v/>
      </c>
      <c r="BI24" s="154" t="str">
        <f t="shared" si="8"/>
        <v>X</v>
      </c>
      <c r="BJ24" s="154" t="str">
        <f t="shared" si="9"/>
        <v>X</v>
      </c>
      <c r="BK24" s="154">
        <f t="shared" si="10"/>
        <v>8</v>
      </c>
      <c r="BL24" s="154" t="str">
        <f t="shared" si="11"/>
        <v/>
      </c>
      <c r="BM24" s="154" t="str">
        <f t="shared" si="12"/>
        <v>X</v>
      </c>
      <c r="BN24" s="154" t="str">
        <f t="shared" si="13"/>
        <v/>
      </c>
      <c r="BO24" s="154" t="str">
        <f t="shared" si="14"/>
        <v>X</v>
      </c>
      <c r="BP24" s="154" t="str">
        <f t="shared" si="15"/>
        <v/>
      </c>
      <c r="BQ24" s="154"/>
      <c r="BR24" s="154" t="str">
        <f t="shared" si="16"/>
        <v>X</v>
      </c>
      <c r="BS24" s="154" t="str">
        <f t="shared" si="17"/>
        <v>X</v>
      </c>
      <c r="BT24" s="154" t="str">
        <f t="shared" si="18"/>
        <v/>
      </c>
      <c r="BU24" s="154" t="str">
        <f t="shared" si="19"/>
        <v>X</v>
      </c>
      <c r="BV24" s="154"/>
      <c r="BW24" s="154"/>
      <c r="BX24" s="154"/>
      <c r="BY24" s="154"/>
      <c r="BZ24" s="154" t="str">
        <f t="shared" si="20"/>
        <v>X</v>
      </c>
      <c r="CA24" s="154"/>
      <c r="CB24" s="154"/>
      <c r="CC24" s="154"/>
      <c r="CD24" s="154" t="str">
        <f t="shared" si="21"/>
        <v/>
      </c>
      <c r="CE24" s="154" t="str">
        <f t="shared" si="22"/>
        <v/>
      </c>
      <c r="CF24" s="154" t="s">
        <v>104</v>
      </c>
      <c r="CG24" s="42"/>
    </row>
    <row r="25" spans="2:85" ht="29" x14ac:dyDescent="0.35">
      <c r="B25" s="27"/>
      <c r="C25" s="84">
        <v>17</v>
      </c>
      <c r="D25" s="126">
        <v>2003</v>
      </c>
      <c r="E25" s="126" t="s">
        <v>92</v>
      </c>
      <c r="F25" s="165" t="s">
        <v>284</v>
      </c>
      <c r="G25" s="126">
        <v>0</v>
      </c>
      <c r="H25" s="126">
        <v>1828</v>
      </c>
      <c r="I25" s="126">
        <v>1280</v>
      </c>
      <c r="J25" s="126">
        <v>4</v>
      </c>
      <c r="K25" s="126">
        <f t="shared" si="0"/>
        <v>4</v>
      </c>
      <c r="L25" s="134">
        <v>38.797428304699999</v>
      </c>
      <c r="M25" s="134">
        <v>-121.223315274</v>
      </c>
      <c r="N25" s="126" t="s">
        <v>132</v>
      </c>
      <c r="O25" s="126" t="s">
        <v>108</v>
      </c>
      <c r="P25" s="126" t="s">
        <v>94</v>
      </c>
      <c r="Q25" s="126" t="s">
        <v>94</v>
      </c>
      <c r="R25" s="126" t="s">
        <v>95</v>
      </c>
      <c r="S25" s="126" t="s">
        <v>96</v>
      </c>
      <c r="T25" s="126" t="s">
        <v>107</v>
      </c>
      <c r="U25" s="126" t="s">
        <v>98</v>
      </c>
      <c r="V25" s="126" t="s">
        <v>122</v>
      </c>
      <c r="W25" s="126" t="s">
        <v>94</v>
      </c>
      <c r="X25" s="126" t="s">
        <v>98</v>
      </c>
      <c r="Y25" s="126" t="s">
        <v>94</v>
      </c>
      <c r="Z25" s="126" t="s">
        <v>94</v>
      </c>
      <c r="AA25" s="126" t="s">
        <v>99</v>
      </c>
      <c r="AB25" s="86" t="str">
        <f>INDEX( '[1]Full Existing Stops'!$AS:$AS, MATCH(D25,'[1]Full Existing Stops'!$D:$D, 0))</f>
        <v>N</v>
      </c>
      <c r="AC25" s="126" t="str">
        <f>INDEX( '[1]Full Existing Stops'!$AW:$AW, MATCH(D25,'[1]Full Existing Stops'!$D:$D, 0))</f>
        <v>4 x cont</v>
      </c>
      <c r="AD25" s="86">
        <v>4</v>
      </c>
      <c r="AE25" s="126" t="str">
        <f>INDEX( '[1]Full Existing Stops'!$AZ:$AZ, MATCH(D25,'[1]Full Existing Stops'!$D:$D, 0))</f>
        <v>Y</v>
      </c>
      <c r="AF25" s="126" t="s">
        <v>94</v>
      </c>
      <c r="AG25" s="126" t="s">
        <v>94</v>
      </c>
      <c r="AH25" s="86" t="str">
        <f>INDEX( '[1]Full Existing Stops'!$BH:$BH, MATCH(D25,'[1]Full Existing Stops'!$D:$D, 0))</f>
        <v>N</v>
      </c>
      <c r="AI25" s="86">
        <f>INDEX( '[1]Full Existing Stops'!$BJ:$BJ, MATCH(D25,'[1]Full Existing Stops'!$D:$D, 0))</f>
        <v>2</v>
      </c>
      <c r="AJ25" s="86" t="str">
        <f>INDEX( '[1]Full Existing Stops'!$BF:$BF, MATCH(D25,'[1]Full Existing Stops'!$D:$D, 0))</f>
        <v>Bowling</v>
      </c>
      <c r="AK25" s="86" t="s">
        <v>122</v>
      </c>
      <c r="AL25" s="86" t="s">
        <v>101</v>
      </c>
      <c r="AM25" s="86" t="s">
        <v>104</v>
      </c>
      <c r="AN25" s="86" t="str">
        <f>INDEX( '[1]Full Existing Stops'!$AG:$AG, MATCH(D25,'[1]Full Existing Stops'!$D:$D, 0))</f>
        <v>Some</v>
      </c>
      <c r="AO25" s="86" t="str">
        <f>INDEX( '[1]Full Existing Stops'!$AH:$AH, MATCH(D25,'[1]Full Existing Stops'!$D:$D, 0))</f>
        <v xml:space="preserve"> - </v>
      </c>
      <c r="AP25" s="86"/>
      <c r="AQ25" s="86" t="str">
        <f t="shared" si="23"/>
        <v/>
      </c>
      <c r="AR25" s="86" t="str">
        <f t="shared" si="23"/>
        <v>X</v>
      </c>
      <c r="AS25" s="86" t="str">
        <f t="shared" si="23"/>
        <v/>
      </c>
      <c r="AT25" s="86" t="str">
        <f t="shared" si="23"/>
        <v/>
      </c>
      <c r="AU25" s="86" t="str">
        <f t="shared" si="23"/>
        <v/>
      </c>
      <c r="AV25" s="86" t="str">
        <f t="shared" si="23"/>
        <v/>
      </c>
      <c r="AW25" s="86" t="str">
        <f t="shared" si="23"/>
        <v/>
      </c>
      <c r="AX25" s="86" t="str">
        <f t="shared" si="23"/>
        <v/>
      </c>
      <c r="AY25" s="86"/>
      <c r="AZ25" s="86" t="s">
        <v>101</v>
      </c>
      <c r="BA25" s="86"/>
      <c r="BB25" s="82">
        <f t="shared" si="2"/>
        <v>-1</v>
      </c>
      <c r="BC25" s="205" t="s">
        <v>103</v>
      </c>
      <c r="BD25" s="86"/>
      <c r="BE25" s="86" t="str">
        <f t="shared" si="4"/>
        <v/>
      </c>
      <c r="BF25" s="86" t="str">
        <f t="shared" si="5"/>
        <v/>
      </c>
      <c r="BG25" s="86" t="str">
        <f t="shared" si="6"/>
        <v/>
      </c>
      <c r="BH25" s="86" t="str">
        <f t="shared" si="7"/>
        <v/>
      </c>
      <c r="BI25" s="86" t="str">
        <f t="shared" si="8"/>
        <v>X</v>
      </c>
      <c r="BJ25" s="86" t="str">
        <f t="shared" si="9"/>
        <v>X</v>
      </c>
      <c r="BK25" s="86">
        <f t="shared" si="10"/>
        <v>4</v>
      </c>
      <c r="BL25" s="86" t="str">
        <f t="shared" si="11"/>
        <v/>
      </c>
      <c r="BM25" s="86" t="str">
        <f t="shared" si="12"/>
        <v>X</v>
      </c>
      <c r="BN25" s="86" t="str">
        <f t="shared" si="13"/>
        <v/>
      </c>
      <c r="BO25" s="86" t="str">
        <f t="shared" si="14"/>
        <v>X</v>
      </c>
      <c r="BP25" s="86" t="str">
        <f t="shared" si="15"/>
        <v/>
      </c>
      <c r="BQ25" s="86"/>
      <c r="BR25" s="86" t="str">
        <f t="shared" si="16"/>
        <v>X</v>
      </c>
      <c r="BS25" s="86" t="str">
        <f t="shared" si="17"/>
        <v>X</v>
      </c>
      <c r="BT25" s="86" t="str">
        <f t="shared" si="18"/>
        <v/>
      </c>
      <c r="BU25" s="86" t="str">
        <f t="shared" si="19"/>
        <v>X</v>
      </c>
      <c r="BV25" s="86"/>
      <c r="BW25" s="86"/>
      <c r="BX25" s="86"/>
      <c r="BY25" s="86"/>
      <c r="BZ25" s="86" t="str">
        <f t="shared" si="20"/>
        <v>X</v>
      </c>
      <c r="CA25" s="86"/>
      <c r="CB25" s="86"/>
      <c r="CC25" s="86"/>
      <c r="CD25" s="86" t="str">
        <f t="shared" si="21"/>
        <v/>
      </c>
      <c r="CE25" s="86" t="str">
        <f t="shared" si="22"/>
        <v>X</v>
      </c>
      <c r="CF25" s="86"/>
      <c r="CG25" s="43"/>
    </row>
    <row r="26" spans="2:85" x14ac:dyDescent="0.35">
      <c r="B26" s="25"/>
      <c r="C26" s="80">
        <v>18</v>
      </c>
      <c r="D26" s="128">
        <v>2004</v>
      </c>
      <c r="E26" s="128" t="s">
        <v>92</v>
      </c>
      <c r="F26" s="164" t="s">
        <v>285</v>
      </c>
      <c r="G26" s="128">
        <v>0</v>
      </c>
      <c r="H26" s="128">
        <v>1828</v>
      </c>
      <c r="I26" s="128">
        <v>1280</v>
      </c>
      <c r="J26" s="128">
        <v>4</v>
      </c>
      <c r="K26" s="128">
        <f t="shared" si="0"/>
        <v>4</v>
      </c>
      <c r="L26" s="133">
        <v>38.800384440000002</v>
      </c>
      <c r="M26" s="133">
        <v>-121.223618028</v>
      </c>
      <c r="N26" s="128" t="s">
        <v>132</v>
      </c>
      <c r="O26" s="128" t="s">
        <v>108</v>
      </c>
      <c r="P26" s="128" t="s">
        <v>94</v>
      </c>
      <c r="Q26" s="128" t="s">
        <v>94</v>
      </c>
      <c r="R26" s="128" t="s">
        <v>95</v>
      </c>
      <c r="S26" s="128" t="s">
        <v>96</v>
      </c>
      <c r="T26" s="128" t="s">
        <v>107</v>
      </c>
      <c r="U26" s="128" t="s">
        <v>98</v>
      </c>
      <c r="V26" s="128" t="s">
        <v>122</v>
      </c>
      <c r="W26" s="128" t="s">
        <v>94</v>
      </c>
      <c r="X26" s="128" t="s">
        <v>98</v>
      </c>
      <c r="Y26" s="128" t="s">
        <v>94</v>
      </c>
      <c r="Z26" s="128" t="s">
        <v>94</v>
      </c>
      <c r="AA26" s="128" t="s">
        <v>98</v>
      </c>
      <c r="AB26" s="82" t="str">
        <f>INDEX( '[1]Full Existing Stops'!$AS:$AS, MATCH(D26,'[1]Full Existing Stops'!$D:$D, 0))</f>
        <v>N</v>
      </c>
      <c r="AC26" s="128" t="str">
        <f>INDEX( '[1]Full Existing Stops'!$AW:$AW, MATCH(D26,'[1]Full Existing Stops'!$D:$D, 0))</f>
        <v xml:space="preserve"> - </v>
      </c>
      <c r="AD26" s="82">
        <v>0</v>
      </c>
      <c r="AE26" s="128" t="str">
        <f>INDEX( '[1]Full Existing Stops'!$AZ:$AZ, MATCH(D26,'[1]Full Existing Stops'!$D:$D, 0))</f>
        <v>N</v>
      </c>
      <c r="AF26" s="128" t="s">
        <v>94</v>
      </c>
      <c r="AG26" s="128" t="s">
        <v>94</v>
      </c>
      <c r="AH26" s="82" t="str">
        <f>INDEX( '[1]Full Existing Stops'!$BH:$BH, MATCH(D26,'[1]Full Existing Stops'!$D:$D, 0))</f>
        <v>N</v>
      </c>
      <c r="AI26" s="82">
        <f>INDEX( '[1]Full Existing Stops'!$BJ:$BJ, MATCH(D26,'[1]Full Existing Stops'!$D:$D, 0))</f>
        <v>2</v>
      </c>
      <c r="AJ26" s="82" t="str">
        <f>INDEX( '[1]Full Existing Stops'!$BF:$BF, MATCH(D26,'[1]Full Existing Stops'!$D:$D, 0))</f>
        <v>N/A</v>
      </c>
      <c r="AK26" s="82" t="s">
        <v>122</v>
      </c>
      <c r="AL26" s="82" t="s">
        <v>101</v>
      </c>
      <c r="AM26" s="82" t="s">
        <v>104</v>
      </c>
      <c r="AN26" s="82" t="str">
        <f>INDEX( '[1]Full Existing Stops'!$AG:$AG, MATCH(D26,'[1]Full Existing Stops'!$D:$D, 0))</f>
        <v>N</v>
      </c>
      <c r="AO26" s="82" t="str">
        <f>INDEX( '[1]Full Existing Stops'!$AH:$AH, MATCH(D26,'[1]Full Existing Stops'!$D:$D, 0))</f>
        <v xml:space="preserve"> - </v>
      </c>
      <c r="AP26" s="128"/>
      <c r="AQ26" s="82" t="str">
        <f t="shared" si="23"/>
        <v/>
      </c>
      <c r="AR26" s="82" t="str">
        <f t="shared" si="23"/>
        <v>X</v>
      </c>
      <c r="AS26" s="82" t="str">
        <f t="shared" si="23"/>
        <v/>
      </c>
      <c r="AT26" s="82" t="str">
        <f t="shared" si="23"/>
        <v/>
      </c>
      <c r="AU26" s="82" t="str">
        <f t="shared" si="23"/>
        <v/>
      </c>
      <c r="AV26" s="82" t="str">
        <f t="shared" si="23"/>
        <v/>
      </c>
      <c r="AW26" s="82" t="str">
        <f t="shared" si="23"/>
        <v/>
      </c>
      <c r="AX26" s="82" t="str">
        <f t="shared" si="23"/>
        <v/>
      </c>
      <c r="AY26" s="82"/>
      <c r="AZ26" s="82" t="s">
        <v>101</v>
      </c>
      <c r="BA26" s="82"/>
      <c r="BB26" s="82">
        <f t="shared" si="2"/>
        <v>-1</v>
      </c>
      <c r="BC26" s="204" t="s">
        <v>103</v>
      </c>
      <c r="BD26" s="82"/>
      <c r="BE26" s="82" t="str">
        <f t="shared" si="4"/>
        <v/>
      </c>
      <c r="BF26" s="82" t="str">
        <f t="shared" si="5"/>
        <v/>
      </c>
      <c r="BG26" s="82" t="str">
        <f t="shared" si="6"/>
        <v/>
      </c>
      <c r="BH26" s="82" t="str">
        <f t="shared" si="7"/>
        <v/>
      </c>
      <c r="BI26" s="82" t="str">
        <f t="shared" si="8"/>
        <v>X</v>
      </c>
      <c r="BJ26" s="82" t="str">
        <f t="shared" si="9"/>
        <v>X</v>
      </c>
      <c r="BK26" s="82">
        <f t="shared" si="10"/>
        <v>8</v>
      </c>
      <c r="BL26" s="82" t="str">
        <f t="shared" si="11"/>
        <v>X</v>
      </c>
      <c r="BM26" s="82" t="str">
        <f t="shared" si="12"/>
        <v>X</v>
      </c>
      <c r="BN26" s="82" t="str">
        <f t="shared" si="13"/>
        <v/>
      </c>
      <c r="BO26" s="82" t="str">
        <f t="shared" si="14"/>
        <v>X</v>
      </c>
      <c r="BP26" s="82" t="str">
        <f t="shared" si="15"/>
        <v/>
      </c>
      <c r="BQ26" s="82"/>
      <c r="BR26" s="82" t="str">
        <f t="shared" si="16"/>
        <v>X</v>
      </c>
      <c r="BS26" s="82" t="str">
        <f t="shared" si="17"/>
        <v>X</v>
      </c>
      <c r="BT26" s="82" t="str">
        <f t="shared" si="18"/>
        <v/>
      </c>
      <c r="BU26" s="82" t="str">
        <f t="shared" si="19"/>
        <v>X</v>
      </c>
      <c r="BV26" s="82"/>
      <c r="BW26" s="82"/>
      <c r="BX26" s="82"/>
      <c r="BY26" s="82"/>
      <c r="BZ26" s="82" t="str">
        <f t="shared" si="20"/>
        <v>X</v>
      </c>
      <c r="CA26" s="82"/>
      <c r="CB26" s="82"/>
      <c r="CC26" s="82"/>
      <c r="CD26" s="82" t="str">
        <f t="shared" si="21"/>
        <v/>
      </c>
      <c r="CE26" s="82" t="str">
        <f t="shared" si="22"/>
        <v>X</v>
      </c>
      <c r="CF26" s="82"/>
      <c r="CG26" s="42"/>
    </row>
    <row r="27" spans="2:85" x14ac:dyDescent="0.35">
      <c r="B27" s="27"/>
      <c r="C27" s="84">
        <v>67</v>
      </c>
      <c r="D27" s="126">
        <v>3028</v>
      </c>
      <c r="E27" s="126" t="s">
        <v>92</v>
      </c>
      <c r="F27" s="165" t="s">
        <v>286</v>
      </c>
      <c r="G27" s="126">
        <v>0</v>
      </c>
      <c r="H27" s="126">
        <v>718</v>
      </c>
      <c r="I27" s="126">
        <v>2669</v>
      </c>
      <c r="J27" s="126">
        <v>4</v>
      </c>
      <c r="K27" s="126">
        <f t="shared" si="0"/>
        <v>4</v>
      </c>
      <c r="L27" s="134">
        <v>38.925123384000003</v>
      </c>
      <c r="M27" s="134">
        <v>-121.084916062</v>
      </c>
      <c r="N27" s="126" t="s">
        <v>206</v>
      </c>
      <c r="O27" s="126" t="s">
        <v>287</v>
      </c>
      <c r="P27" s="126" t="s">
        <v>94</v>
      </c>
      <c r="Q27" s="126" t="s">
        <v>94</v>
      </c>
      <c r="R27" s="126" t="s">
        <v>98</v>
      </c>
      <c r="S27" s="126" t="s">
        <v>96</v>
      </c>
      <c r="T27" s="126" t="s">
        <v>129</v>
      </c>
      <c r="U27" s="126" t="s">
        <v>98</v>
      </c>
      <c r="V27" s="126" t="s">
        <v>122</v>
      </c>
      <c r="W27" s="126" t="s">
        <v>94</v>
      </c>
      <c r="X27" s="126" t="s">
        <v>98</v>
      </c>
      <c r="Y27" s="126" t="s">
        <v>94</v>
      </c>
      <c r="Z27" s="126" t="s">
        <v>94</v>
      </c>
      <c r="AA27" s="126" t="s">
        <v>98</v>
      </c>
      <c r="AB27" s="86" t="s">
        <v>94</v>
      </c>
      <c r="AC27" s="126" t="str">
        <f>INDEX( '[1]Full Existing Stops'!$AW:$AW, MATCH(D27,'[1]Full Existing Stops'!$D:$D, 0))</f>
        <v xml:space="preserve"> - </v>
      </c>
      <c r="AD27" s="86">
        <v>0</v>
      </c>
      <c r="AE27" s="126" t="str">
        <f>INDEX( '[1]Full Existing Stops'!$AZ:$AZ, MATCH(D27,'[1]Full Existing Stops'!$D:$D, 0))</f>
        <v>N</v>
      </c>
      <c r="AF27" s="126" t="s">
        <v>96</v>
      </c>
      <c r="AG27" s="126" t="s">
        <v>94</v>
      </c>
      <c r="AH27" s="86" t="str">
        <f>INDEX( '[1]Full Existing Stops'!$BH:$BH, MATCH(D27,'[1]Full Existing Stops'!$D:$D, 0))</f>
        <v>N</v>
      </c>
      <c r="AI27" s="86">
        <f>INDEX( '[1]Full Existing Stops'!$BJ:$BJ, MATCH(D27,'[1]Full Existing Stops'!$D:$D, 0))</f>
        <v>2</v>
      </c>
      <c r="AJ27" s="86" t="str">
        <f>INDEX( '[1]Full Existing Stops'!$BF:$BF, MATCH(D27,'[1]Full Existing Stops'!$D:$D, 0))</f>
        <v>Restaurant</v>
      </c>
      <c r="AK27" s="86" t="s">
        <v>122</v>
      </c>
      <c r="AL27" s="86" t="s">
        <v>166</v>
      </c>
      <c r="AM27" s="86" t="s">
        <v>104</v>
      </c>
      <c r="AN27" s="86" t="str">
        <f>INDEX( '[1]Full Existing Stops'!$AG:$AG, MATCH(D27,'[1]Full Existing Stops'!$D:$D, 0))</f>
        <v>N</v>
      </c>
      <c r="AO27" s="86" t="str">
        <f>INDEX( '[1]Full Existing Stops'!$AH:$AH, MATCH(D27,'[1]Full Existing Stops'!$D:$D, 0))</f>
        <v xml:space="preserve"> - </v>
      </c>
      <c r="AP27" s="86"/>
      <c r="AQ27" s="86" t="str">
        <f t="shared" si="23"/>
        <v/>
      </c>
      <c r="AR27" s="86" t="str">
        <f t="shared" si="23"/>
        <v/>
      </c>
      <c r="AS27" s="86" t="str">
        <f t="shared" si="23"/>
        <v>X</v>
      </c>
      <c r="AT27" s="86" t="str">
        <f t="shared" si="23"/>
        <v/>
      </c>
      <c r="AU27" s="86" t="str">
        <f t="shared" si="23"/>
        <v/>
      </c>
      <c r="AV27" s="86" t="str">
        <f t="shared" si="23"/>
        <v/>
      </c>
      <c r="AW27" s="86" t="str">
        <f t="shared" si="23"/>
        <v/>
      </c>
      <c r="AX27" s="86" t="str">
        <f t="shared" si="23"/>
        <v/>
      </c>
      <c r="AY27" s="86"/>
      <c r="AZ27" s="86" t="s">
        <v>200</v>
      </c>
      <c r="BA27" s="86"/>
      <c r="BB27" s="82">
        <f t="shared" si="2"/>
        <v>-1</v>
      </c>
      <c r="BC27" s="205" t="s">
        <v>103</v>
      </c>
      <c r="BD27" s="86"/>
      <c r="BE27" s="86" t="str">
        <f t="shared" si="4"/>
        <v/>
      </c>
      <c r="BF27" s="86" t="str">
        <f t="shared" si="5"/>
        <v/>
      </c>
      <c r="BG27" s="86" t="str">
        <f t="shared" si="6"/>
        <v/>
      </c>
      <c r="BH27" s="86" t="str">
        <f t="shared" si="7"/>
        <v/>
      </c>
      <c r="BI27" s="86" t="str">
        <f t="shared" si="8"/>
        <v>X</v>
      </c>
      <c r="BJ27" s="86" t="str">
        <f t="shared" si="9"/>
        <v>X</v>
      </c>
      <c r="BK27" s="86">
        <f t="shared" si="10"/>
        <v>8</v>
      </c>
      <c r="BL27" s="86" t="str">
        <f t="shared" si="11"/>
        <v>X</v>
      </c>
      <c r="BM27" s="86" t="str">
        <f t="shared" si="12"/>
        <v>X</v>
      </c>
      <c r="BN27" s="86" t="str">
        <f t="shared" si="13"/>
        <v/>
      </c>
      <c r="BO27" s="86" t="str">
        <f t="shared" si="14"/>
        <v>X</v>
      </c>
      <c r="BP27" s="86" t="str">
        <f t="shared" si="15"/>
        <v/>
      </c>
      <c r="BQ27" s="86"/>
      <c r="BR27" s="86" t="str">
        <f t="shared" si="16"/>
        <v>X</v>
      </c>
      <c r="BS27" s="86" t="str">
        <f t="shared" si="17"/>
        <v>X</v>
      </c>
      <c r="BT27" s="86" t="str">
        <f t="shared" si="18"/>
        <v/>
      </c>
      <c r="BU27" s="86" t="str">
        <f t="shared" si="19"/>
        <v>X</v>
      </c>
      <c r="BV27" s="86"/>
      <c r="BW27" s="86"/>
      <c r="BX27" s="86"/>
      <c r="BY27" s="86"/>
      <c r="BZ27" s="86" t="str">
        <f t="shared" si="20"/>
        <v/>
      </c>
      <c r="CA27" s="86"/>
      <c r="CB27" s="86"/>
      <c r="CC27" s="86"/>
      <c r="CD27" s="86" t="str">
        <f t="shared" si="21"/>
        <v/>
      </c>
      <c r="CE27" s="86" t="str">
        <f t="shared" si="22"/>
        <v>X</v>
      </c>
      <c r="CF27" s="86"/>
      <c r="CG27" s="43"/>
    </row>
    <row r="28" spans="2:85" x14ac:dyDescent="0.35">
      <c r="B28" s="25"/>
      <c r="C28" s="80">
        <v>69</v>
      </c>
      <c r="D28" s="128">
        <v>3030</v>
      </c>
      <c r="E28" s="128" t="s">
        <v>92</v>
      </c>
      <c r="F28" s="164" t="s">
        <v>288</v>
      </c>
      <c r="G28" s="128">
        <v>0</v>
      </c>
      <c r="H28" s="128">
        <v>1139</v>
      </c>
      <c r="I28" s="128">
        <v>2135</v>
      </c>
      <c r="J28" s="128">
        <v>4</v>
      </c>
      <c r="K28" s="128">
        <f t="shared" si="0"/>
        <v>4</v>
      </c>
      <c r="L28" s="133">
        <v>38.914447643199999</v>
      </c>
      <c r="M28" s="133">
        <v>-121.080159978</v>
      </c>
      <c r="N28" s="128" t="s">
        <v>206</v>
      </c>
      <c r="O28" s="128" t="s">
        <v>129</v>
      </c>
      <c r="P28" s="128" t="s">
        <v>94</v>
      </c>
      <c r="Q28" s="128" t="s">
        <v>94</v>
      </c>
      <c r="R28" s="128" t="s">
        <v>95</v>
      </c>
      <c r="S28" s="128" t="s">
        <v>96</v>
      </c>
      <c r="T28" s="128" t="s">
        <v>129</v>
      </c>
      <c r="U28" s="128" t="s">
        <v>98</v>
      </c>
      <c r="V28" s="128" t="s">
        <v>122</v>
      </c>
      <c r="W28" s="128" t="s">
        <v>100</v>
      </c>
      <c r="X28" s="128" t="s">
        <v>122</v>
      </c>
      <c r="Y28" s="128" t="s">
        <v>94</v>
      </c>
      <c r="Z28" s="128" t="s">
        <v>94</v>
      </c>
      <c r="AA28" s="128" t="s">
        <v>98</v>
      </c>
      <c r="AB28" s="82" t="str">
        <f>INDEX( '[1]Full Existing Stops'!$AS:$AS, MATCH(D28,'[1]Full Existing Stops'!$D:$D, 0))</f>
        <v>N</v>
      </c>
      <c r="AC28" s="128" t="str">
        <f>INDEX( '[1]Full Existing Stops'!$AW:$AW, MATCH(D28,'[1]Full Existing Stops'!$D:$D, 0))</f>
        <v xml:space="preserve"> - </v>
      </c>
      <c r="AD28" s="82">
        <v>0</v>
      </c>
      <c r="AE28" s="128" t="str">
        <f>INDEX( '[1]Full Existing Stops'!$AZ:$AZ, MATCH(D28,'[1]Full Existing Stops'!$D:$D, 0))</f>
        <v xml:space="preserve"> - </v>
      </c>
      <c r="AF28" s="128" t="s">
        <v>94</v>
      </c>
      <c r="AG28" s="128" t="s">
        <v>94</v>
      </c>
      <c r="AH28" s="82" t="str">
        <f>INDEX( '[1]Full Existing Stops'!$BH:$BH, MATCH(D28,'[1]Full Existing Stops'!$D:$D, 0))</f>
        <v>N</v>
      </c>
      <c r="AI28" s="82" t="str">
        <f>INDEX( '[1]Full Existing Stops'!$BJ:$BJ, MATCH(D28,'[1]Full Existing Stops'!$D:$D, 0))</f>
        <v>X</v>
      </c>
      <c r="AJ28" s="82" t="str">
        <f>INDEX( '[1]Full Existing Stops'!$BF:$BF, MATCH(D28,'[1]Full Existing Stops'!$D:$D, 0))</f>
        <v>Movie Theater</v>
      </c>
      <c r="AK28" s="82" t="s">
        <v>289</v>
      </c>
      <c r="AL28" s="82" t="s">
        <v>118</v>
      </c>
      <c r="AM28" s="82" t="s">
        <v>104</v>
      </c>
      <c r="AN28" s="82" t="str">
        <f>INDEX( '[1]Full Existing Stops'!$AG:$AG, MATCH(D28,'[1]Full Existing Stops'!$D:$D, 0))</f>
        <v>N</v>
      </c>
      <c r="AO28" s="82" t="str">
        <f>INDEX( '[1]Full Existing Stops'!$AH:$AH, MATCH(D28,'[1]Full Existing Stops'!$D:$D, 0))</f>
        <v xml:space="preserve"> - </v>
      </c>
      <c r="AP28" s="128"/>
      <c r="AQ28" s="82" t="str">
        <f t="shared" ref="AQ28:AX37" si="24">IF(ISNUMBER(SEARCH(AQ$7,$N28)), "X", "")</f>
        <v/>
      </c>
      <c r="AR28" s="82" t="str">
        <f t="shared" si="24"/>
        <v/>
      </c>
      <c r="AS28" s="82" t="str">
        <f t="shared" si="24"/>
        <v>X</v>
      </c>
      <c r="AT28" s="82" t="str">
        <f t="shared" si="24"/>
        <v/>
      </c>
      <c r="AU28" s="82" t="str">
        <f t="shared" si="24"/>
        <v/>
      </c>
      <c r="AV28" s="82" t="str">
        <f t="shared" si="24"/>
        <v/>
      </c>
      <c r="AW28" s="82" t="str">
        <f t="shared" si="24"/>
        <v/>
      </c>
      <c r="AX28" s="82" t="str">
        <f t="shared" si="24"/>
        <v/>
      </c>
      <c r="AY28" s="82"/>
      <c r="AZ28" s="82" t="s">
        <v>118</v>
      </c>
      <c r="BA28" s="82"/>
      <c r="BB28" s="82">
        <f t="shared" si="2"/>
        <v>-1</v>
      </c>
      <c r="BC28" s="204" t="s">
        <v>103</v>
      </c>
      <c r="BD28" s="82"/>
      <c r="BE28" s="82" t="str">
        <f t="shared" si="4"/>
        <v/>
      </c>
      <c r="BF28" s="82" t="str">
        <f t="shared" si="5"/>
        <v/>
      </c>
      <c r="BG28" s="82" t="str">
        <f t="shared" si="6"/>
        <v/>
      </c>
      <c r="BH28" s="82" t="str">
        <f t="shared" si="7"/>
        <v/>
      </c>
      <c r="BI28" s="82" t="str">
        <f t="shared" si="8"/>
        <v>X</v>
      </c>
      <c r="BJ28" s="82" t="str">
        <f t="shared" si="9"/>
        <v>X</v>
      </c>
      <c r="BK28" s="82">
        <f t="shared" si="10"/>
        <v>8</v>
      </c>
      <c r="BL28" s="82" t="str">
        <f t="shared" si="11"/>
        <v/>
      </c>
      <c r="BM28" s="82" t="str">
        <f t="shared" si="12"/>
        <v>X</v>
      </c>
      <c r="BN28" s="82" t="str">
        <f t="shared" si="13"/>
        <v/>
      </c>
      <c r="BO28" s="82" t="str">
        <f t="shared" si="14"/>
        <v>X</v>
      </c>
      <c r="BP28" s="82" t="str">
        <f t="shared" si="15"/>
        <v/>
      </c>
      <c r="BQ28" s="82"/>
      <c r="BR28" s="82" t="str">
        <f t="shared" si="16"/>
        <v>X</v>
      </c>
      <c r="BS28" s="82" t="str">
        <f t="shared" si="17"/>
        <v>X</v>
      </c>
      <c r="BT28" s="82" t="str">
        <f t="shared" si="18"/>
        <v/>
      </c>
      <c r="BU28" s="82" t="str">
        <f t="shared" si="19"/>
        <v>X</v>
      </c>
      <c r="BV28" s="82"/>
      <c r="BW28" s="82"/>
      <c r="BX28" s="82"/>
      <c r="BY28" s="82"/>
      <c r="BZ28" s="82" t="str">
        <f t="shared" si="20"/>
        <v>X</v>
      </c>
      <c r="CA28" s="82"/>
      <c r="CB28" s="82"/>
      <c r="CC28" s="82"/>
      <c r="CD28" s="82" t="str">
        <f t="shared" si="21"/>
        <v/>
      </c>
      <c r="CE28" s="82" t="str">
        <f t="shared" si="22"/>
        <v>X</v>
      </c>
      <c r="CF28" s="82"/>
      <c r="CG28" s="42"/>
    </row>
    <row r="29" spans="2:85" x14ac:dyDescent="0.35">
      <c r="B29" s="27"/>
      <c r="C29" s="84">
        <v>93</v>
      </c>
      <c r="D29" s="126">
        <v>7014</v>
      </c>
      <c r="E29" s="126" t="s">
        <v>92</v>
      </c>
      <c r="F29" s="165" t="s">
        <v>290</v>
      </c>
      <c r="G29" s="126">
        <v>0</v>
      </c>
      <c r="H29" s="126">
        <v>1490</v>
      </c>
      <c r="I29" s="126">
        <v>3442</v>
      </c>
      <c r="J29" s="126">
        <v>4</v>
      </c>
      <c r="K29" s="126">
        <f t="shared" si="0"/>
        <v>4</v>
      </c>
      <c r="L29" s="134">
        <v>38.886640000100002</v>
      </c>
      <c r="M29" s="134">
        <v>-121.295207441</v>
      </c>
      <c r="N29" s="126" t="s">
        <v>128</v>
      </c>
      <c r="O29" s="126" t="s">
        <v>107</v>
      </c>
      <c r="P29" s="126" t="s">
        <v>94</v>
      </c>
      <c r="Q29" s="126" t="s">
        <v>94</v>
      </c>
      <c r="R29" s="126" t="s">
        <v>95</v>
      </c>
      <c r="S29" s="126" t="s">
        <v>96</v>
      </c>
      <c r="T29" s="126" t="s">
        <v>98</v>
      </c>
      <c r="U29" s="126" t="s">
        <v>122</v>
      </c>
      <c r="V29" s="126" t="s">
        <v>122</v>
      </c>
      <c r="W29" s="126" t="s">
        <v>94</v>
      </c>
      <c r="X29" s="126" t="s">
        <v>98</v>
      </c>
      <c r="Y29" s="126" t="s">
        <v>100</v>
      </c>
      <c r="Z29" s="126" t="s">
        <v>94</v>
      </c>
      <c r="AA29" s="126" t="s">
        <v>98</v>
      </c>
      <c r="AB29" s="86" t="str">
        <f>INDEX( '[1]Full Existing Stops'!$AS:$AS, MATCH(D29,'[1]Full Existing Stops'!$D:$D, 0))</f>
        <v xml:space="preserve">N </v>
      </c>
      <c r="AC29" s="126" t="str">
        <f>INDEX( '[1]Full Existing Stops'!$AW:$AW, MATCH(D29,'[1]Full Existing Stops'!$D:$D, 0))</f>
        <v>Down from bus stop</v>
      </c>
      <c r="AD29" s="86">
        <v>0</v>
      </c>
      <c r="AE29" s="126" t="str">
        <f>INDEX( '[1]Full Existing Stops'!$AZ:$AZ, MATCH(D29,'[1]Full Existing Stops'!$D:$D, 0))</f>
        <v>N</v>
      </c>
      <c r="AF29" s="126" t="s">
        <v>100</v>
      </c>
      <c r="AG29" s="126" t="s">
        <v>100</v>
      </c>
      <c r="AH29" s="86" t="str">
        <f>INDEX( '[1]Full Existing Stops'!$BH:$BH, MATCH(D29,'[1]Full Existing Stops'!$D:$D, 0))</f>
        <v>Y - Nearby</v>
      </c>
      <c r="AI29" s="86">
        <f>INDEX( '[1]Full Existing Stops'!$BJ:$BJ, MATCH(D29,'[1]Full Existing Stops'!$D:$D, 0))</f>
        <v>2</v>
      </c>
      <c r="AJ29" s="86" t="str">
        <f>INDEX( '[1]Full Existing Stops'!$BF:$BF, MATCH(D29,'[1]Full Existing Stops'!$D:$D, 0))</f>
        <v>Residential</v>
      </c>
      <c r="AK29" s="86">
        <v>0</v>
      </c>
      <c r="AL29" s="86" t="s">
        <v>114</v>
      </c>
      <c r="AM29" s="86" t="s">
        <v>104</v>
      </c>
      <c r="AN29" s="86" t="str">
        <f>INDEX( '[1]Full Existing Stops'!$AG:$AG, MATCH(D29,'[1]Full Existing Stops'!$D:$D, 0))</f>
        <v>N</v>
      </c>
      <c r="AO29" s="86" t="str">
        <f>INDEX( '[1]Full Existing Stops'!$AH:$AH, MATCH(D29,'[1]Full Existing Stops'!$D:$D, 0))</f>
        <v xml:space="preserve"> - </v>
      </c>
      <c r="AP29" s="86"/>
      <c r="AQ29" s="86" t="str">
        <f t="shared" si="24"/>
        <v/>
      </c>
      <c r="AR29" s="86" t="str">
        <f t="shared" si="24"/>
        <v/>
      </c>
      <c r="AS29" s="86" t="str">
        <f t="shared" si="24"/>
        <v/>
      </c>
      <c r="AT29" s="86" t="str">
        <f t="shared" si="24"/>
        <v/>
      </c>
      <c r="AU29" s="86" t="str">
        <f t="shared" si="24"/>
        <v/>
      </c>
      <c r="AV29" s="86" t="str">
        <f t="shared" si="24"/>
        <v/>
      </c>
      <c r="AW29" s="86" t="str">
        <f t="shared" si="24"/>
        <v>X</v>
      </c>
      <c r="AX29" s="86" t="str">
        <f t="shared" si="24"/>
        <v/>
      </c>
      <c r="AY29" s="86"/>
      <c r="AZ29" s="86" t="s">
        <v>114</v>
      </c>
      <c r="BA29" s="86"/>
      <c r="BB29" s="82">
        <f t="shared" si="2"/>
        <v>-1</v>
      </c>
      <c r="BC29" s="205" t="s">
        <v>103</v>
      </c>
      <c r="BD29" s="86"/>
      <c r="BE29" s="86" t="str">
        <f t="shared" si="4"/>
        <v/>
      </c>
      <c r="BF29" s="86" t="str">
        <f t="shared" si="5"/>
        <v/>
      </c>
      <c r="BG29" s="86" t="str">
        <f t="shared" si="6"/>
        <v/>
      </c>
      <c r="BH29" s="86" t="str">
        <f t="shared" si="7"/>
        <v/>
      </c>
      <c r="BI29" s="86" t="str">
        <f t="shared" si="8"/>
        <v>X</v>
      </c>
      <c r="BJ29" s="86" t="str">
        <f t="shared" si="9"/>
        <v>X</v>
      </c>
      <c r="BK29" s="86">
        <f t="shared" si="10"/>
        <v>8</v>
      </c>
      <c r="BL29" s="86" t="str">
        <f t="shared" si="11"/>
        <v>X</v>
      </c>
      <c r="BM29" s="86" t="str">
        <f t="shared" si="12"/>
        <v>X</v>
      </c>
      <c r="BN29" s="86" t="str">
        <f t="shared" si="13"/>
        <v/>
      </c>
      <c r="BO29" s="86" t="str">
        <f t="shared" si="14"/>
        <v>X</v>
      </c>
      <c r="BP29" s="86" t="str">
        <f t="shared" si="15"/>
        <v/>
      </c>
      <c r="BQ29" s="86"/>
      <c r="BR29" s="86" t="str">
        <f t="shared" si="16"/>
        <v>X</v>
      </c>
      <c r="BS29" s="86" t="str">
        <f t="shared" si="17"/>
        <v>X</v>
      </c>
      <c r="BT29" s="86" t="str">
        <f t="shared" si="18"/>
        <v/>
      </c>
      <c r="BU29" s="86" t="str">
        <f t="shared" si="19"/>
        <v>X</v>
      </c>
      <c r="BV29" s="86"/>
      <c r="BW29" s="86"/>
      <c r="BX29" s="86"/>
      <c r="BY29" s="86"/>
      <c r="BZ29" s="86" t="str">
        <f t="shared" si="20"/>
        <v>X</v>
      </c>
      <c r="CA29" s="86"/>
      <c r="CB29" s="86"/>
      <c r="CC29" s="86"/>
      <c r="CD29" s="86" t="str">
        <f t="shared" si="21"/>
        <v/>
      </c>
      <c r="CE29" s="86" t="str">
        <f t="shared" si="22"/>
        <v>X</v>
      </c>
      <c r="CF29" s="86"/>
      <c r="CG29" s="43"/>
    </row>
    <row r="30" spans="2:85" x14ac:dyDescent="0.35">
      <c r="B30" s="25"/>
      <c r="C30" s="80">
        <v>146</v>
      </c>
      <c r="D30" s="128" t="s">
        <v>85</v>
      </c>
      <c r="E30" s="128" t="s">
        <v>92</v>
      </c>
      <c r="F30" s="164" t="s">
        <v>291</v>
      </c>
      <c r="G30" s="128"/>
      <c r="H30" s="128">
        <v>333</v>
      </c>
      <c r="I30" s="128">
        <v>115</v>
      </c>
      <c r="J30" s="128">
        <v>4</v>
      </c>
      <c r="K30" s="128">
        <f t="shared" si="0"/>
        <v>4</v>
      </c>
      <c r="L30" s="133">
        <v>38.819070000000004</v>
      </c>
      <c r="M30" s="133">
        <v>-121.30481</v>
      </c>
      <c r="N30" s="128">
        <v>20</v>
      </c>
      <c r="O30" s="128" t="s">
        <v>94</v>
      </c>
      <c r="P30" s="128" t="s">
        <v>94</v>
      </c>
      <c r="Q30" s="128" t="s">
        <v>94</v>
      </c>
      <c r="R30" s="128" t="s">
        <v>95</v>
      </c>
      <c r="S30" s="128" t="s">
        <v>94</v>
      </c>
      <c r="T30" s="128" t="s">
        <v>98</v>
      </c>
      <c r="U30" s="128" t="s">
        <v>122</v>
      </c>
      <c r="V30" s="128" t="s">
        <v>94</v>
      </c>
      <c r="W30" s="128" t="s">
        <v>94</v>
      </c>
      <c r="X30" s="128" t="s">
        <v>95</v>
      </c>
      <c r="Y30" s="128" t="s">
        <v>94</v>
      </c>
      <c r="Z30" s="128" t="s">
        <v>94</v>
      </c>
      <c r="AA30" s="128" t="s">
        <v>98</v>
      </c>
      <c r="AB30" s="82" t="str">
        <f>INDEX('[1]Full New Stop'!$AS:$AS, MATCH(F30,'[1]Full New Stop'!$E:$E, 0))</f>
        <v>N</v>
      </c>
      <c r="AC30" s="128" t="e">
        <f>INDEX('[1]Full New Stop'!$AW:$AW, MATCH($D30,'[1]Full New Stop'!$E:$E, 0))</f>
        <v>#N/A</v>
      </c>
      <c r="AD30" s="82">
        <v>5</v>
      </c>
      <c r="AE30" s="128" t="e">
        <f>INDEX('[1]Full New Stop'!$AZ:$AZ, MATCH($D30,'[1]Full New Stop'!$E:$E, 0))</f>
        <v>#N/A</v>
      </c>
      <c r="AF30" s="128" t="s">
        <v>94</v>
      </c>
      <c r="AG30" s="128" t="s">
        <v>94</v>
      </c>
      <c r="AH30" s="82" t="e">
        <f>INDEX('[1]Full New Stop'!$BH:$BH, MATCH($D30,'[1]Full New Stop'!$E:$E, 0))</f>
        <v>#N/A</v>
      </c>
      <c r="AI30" s="82" t="e">
        <f>INDEX('[1]Full New Stop'!$BJ:$BJ, MATCH(F30,'[1]Full New Stop'!$E:$E, 0))</f>
        <v>#REF!</v>
      </c>
      <c r="AJ30" s="82" t="str">
        <f>INDEX('[1]Full New Stop'!$BF:$BF, MATCH(F30,'[1]Full New Stop'!$E:$E, 0))</f>
        <v>Public Defender, Flip n Fly</v>
      </c>
      <c r="AK30" s="82">
        <v>0</v>
      </c>
      <c r="AL30" s="82" t="s">
        <v>101</v>
      </c>
      <c r="AM30" s="82" t="s">
        <v>104</v>
      </c>
      <c r="AN30" s="82" t="str">
        <f>INDEX('[1]Full New Stop'!$AG:$AG, MATCH(F30,'[1]Full New Stop'!$E:$E, 0))</f>
        <v>Y</v>
      </c>
      <c r="AO30" s="82" t="str">
        <f>INDEX('[1]Full New Stop'!$AH:$AH, MATCH(F30,'[1]Full New Stop'!$E:$E, 0))</f>
        <v>Trees</v>
      </c>
      <c r="AP30" s="128"/>
      <c r="AQ30" s="82" t="str">
        <f t="shared" si="24"/>
        <v/>
      </c>
      <c r="AR30" s="82" t="str">
        <f t="shared" si="24"/>
        <v>X</v>
      </c>
      <c r="AS30" s="82" t="str">
        <f t="shared" si="24"/>
        <v/>
      </c>
      <c r="AT30" s="82" t="str">
        <f t="shared" si="24"/>
        <v/>
      </c>
      <c r="AU30" s="82" t="str">
        <f t="shared" si="24"/>
        <v/>
      </c>
      <c r="AV30" s="82" t="str">
        <f t="shared" si="24"/>
        <v/>
      </c>
      <c r="AW30" s="82" t="str">
        <f t="shared" si="24"/>
        <v/>
      </c>
      <c r="AX30" s="82" t="str">
        <f t="shared" si="24"/>
        <v/>
      </c>
      <c r="AY30" s="82"/>
      <c r="AZ30" s="82" t="s">
        <v>101</v>
      </c>
      <c r="BA30" s="82" t="s">
        <v>159</v>
      </c>
      <c r="BB30" s="82">
        <f t="shared" si="2"/>
        <v>-1</v>
      </c>
      <c r="BC30" s="204" t="s">
        <v>103</v>
      </c>
      <c r="BD30" s="82"/>
      <c r="BE30" s="82" t="str">
        <f t="shared" si="4"/>
        <v>X</v>
      </c>
      <c r="BF30" s="82" t="str">
        <f t="shared" si="5"/>
        <v>X</v>
      </c>
      <c r="BG30" s="82" t="str">
        <f t="shared" si="6"/>
        <v/>
      </c>
      <c r="BH30" s="82" t="str">
        <f t="shared" si="7"/>
        <v/>
      </c>
      <c r="BI30" s="82" t="str">
        <f t="shared" si="8"/>
        <v>X</v>
      </c>
      <c r="BJ30" s="82" t="str">
        <f t="shared" si="9"/>
        <v>X</v>
      </c>
      <c r="BK30" s="82">
        <f t="shared" si="10"/>
        <v>3</v>
      </c>
      <c r="BL30" s="82" t="e">
        <f t="shared" si="11"/>
        <v>#N/A</v>
      </c>
      <c r="BM30" s="82" t="str">
        <f t="shared" si="12"/>
        <v>X</v>
      </c>
      <c r="BN30" s="82" t="str">
        <f t="shared" si="13"/>
        <v/>
      </c>
      <c r="BO30" s="82" t="str">
        <f t="shared" si="14"/>
        <v>X</v>
      </c>
      <c r="BP30" s="82" t="str">
        <f t="shared" si="15"/>
        <v/>
      </c>
      <c r="BQ30" s="82"/>
      <c r="BR30" s="82" t="str">
        <f t="shared" si="16"/>
        <v>X</v>
      </c>
      <c r="BS30" s="82" t="str">
        <f t="shared" si="17"/>
        <v>X</v>
      </c>
      <c r="BT30" s="82" t="str">
        <f t="shared" si="18"/>
        <v/>
      </c>
      <c r="BU30" s="82" t="str">
        <f t="shared" si="19"/>
        <v>X</v>
      </c>
      <c r="BV30" s="82"/>
      <c r="BW30" s="82"/>
      <c r="BX30" s="82"/>
      <c r="BY30" s="82"/>
      <c r="BZ30" s="82" t="str">
        <f t="shared" si="20"/>
        <v>X</v>
      </c>
      <c r="CA30" s="82"/>
      <c r="CB30" s="82"/>
      <c r="CC30" s="82"/>
      <c r="CD30" s="82" t="str">
        <f t="shared" si="21"/>
        <v/>
      </c>
      <c r="CE30" s="82" t="str">
        <f t="shared" si="22"/>
        <v/>
      </c>
      <c r="CF30" s="82"/>
      <c r="CG30" s="42"/>
    </row>
    <row r="31" spans="2:85" x14ac:dyDescent="0.35">
      <c r="B31" s="27"/>
      <c r="C31" s="84">
        <v>72</v>
      </c>
      <c r="D31" s="126">
        <v>3033</v>
      </c>
      <c r="E31" s="126" t="s">
        <v>92</v>
      </c>
      <c r="F31" s="165" t="s">
        <v>292</v>
      </c>
      <c r="G31" s="126">
        <v>2.92</v>
      </c>
      <c r="H31" s="126">
        <v>2541</v>
      </c>
      <c r="I31" s="126">
        <v>1563</v>
      </c>
      <c r="J31" s="126">
        <v>4</v>
      </c>
      <c r="K31" s="126">
        <f t="shared" si="0"/>
        <v>4</v>
      </c>
      <c r="L31" s="134">
        <v>38.935918232200002</v>
      </c>
      <c r="M31" s="134">
        <v>-121.09272481799999</v>
      </c>
      <c r="N31" s="126" t="s">
        <v>206</v>
      </c>
      <c r="O31" s="126" t="s">
        <v>165</v>
      </c>
      <c r="P31" s="126" t="s">
        <v>94</v>
      </c>
      <c r="Q31" s="126" t="s">
        <v>94</v>
      </c>
      <c r="R31" s="126" t="s">
        <v>95</v>
      </c>
      <c r="S31" s="126" t="s">
        <v>96</v>
      </c>
      <c r="T31" s="126" t="s">
        <v>107</v>
      </c>
      <c r="U31" s="126">
        <v>3</v>
      </c>
      <c r="V31" s="126" t="s">
        <v>107</v>
      </c>
      <c r="W31" s="126" t="s">
        <v>94</v>
      </c>
      <c r="X31" s="126" t="s">
        <v>98</v>
      </c>
      <c r="Y31" s="126" t="s">
        <v>96</v>
      </c>
      <c r="Z31" s="126" t="s">
        <v>94</v>
      </c>
      <c r="AA31" s="126" t="s">
        <v>99</v>
      </c>
      <c r="AB31" s="86" t="str">
        <f>INDEX( '[1]Full Existing Stops'!$AS:$AS, MATCH(D31,'[1]Full Existing Stops'!$D:$D, 0))</f>
        <v>Y</v>
      </c>
      <c r="AC31" s="126" t="str">
        <f>INDEX( '[1]Full Existing Stops'!$AW:$AW, MATCH(D31,'[1]Full Existing Stops'!$D:$D, 0))</f>
        <v>7 x 40</v>
      </c>
      <c r="AD31" s="86">
        <v>7</v>
      </c>
      <c r="AE31" s="126" t="str">
        <f>INDEX( '[1]Full Existing Stops'!$AZ:$AZ, MATCH(D31,'[1]Full Existing Stops'!$D:$D, 0))</f>
        <v>Y</v>
      </c>
      <c r="AF31" s="126" t="s">
        <v>96</v>
      </c>
      <c r="AG31" s="126" t="s">
        <v>94</v>
      </c>
      <c r="AH31" s="86" t="str">
        <f>INDEX( '[1]Full Existing Stops'!$BH:$BH, MATCH(D31,'[1]Full Existing Stops'!$D:$D, 0))</f>
        <v>Y</v>
      </c>
      <c r="AI31" s="86" t="str">
        <f>INDEX( '[1]Full Existing Stops'!$BJ:$BJ, MATCH(D31,'[1]Full Existing Stops'!$D:$D, 0))</f>
        <v>X</v>
      </c>
      <c r="AJ31" s="86" t="str">
        <f>INDEX( '[1]Full Existing Stops'!$BF:$BF, MATCH(D31,'[1]Full Existing Stops'!$D:$D, 0))</f>
        <v>Raleys</v>
      </c>
      <c r="AK31" s="86" t="s">
        <v>122</v>
      </c>
      <c r="AL31" s="86" t="s">
        <v>166</v>
      </c>
      <c r="AM31" s="86" t="s">
        <v>104</v>
      </c>
      <c r="AN31" s="86" t="str">
        <f>INDEX( '[1]Full Existing Stops'!$AG:$AG, MATCH(D31,'[1]Full Existing Stops'!$D:$D, 0))</f>
        <v>N</v>
      </c>
      <c r="AO31" s="86" t="str">
        <f>INDEX( '[1]Full Existing Stops'!$AH:$AH, MATCH(D31,'[1]Full Existing Stops'!$D:$D, 0))</f>
        <v xml:space="preserve"> - </v>
      </c>
      <c r="AP31" s="86"/>
      <c r="AQ31" s="86" t="str">
        <f t="shared" si="24"/>
        <v/>
      </c>
      <c r="AR31" s="86" t="str">
        <f t="shared" si="24"/>
        <v/>
      </c>
      <c r="AS31" s="86" t="str">
        <f t="shared" si="24"/>
        <v>X</v>
      </c>
      <c r="AT31" s="86" t="str">
        <f t="shared" si="24"/>
        <v/>
      </c>
      <c r="AU31" s="86" t="str">
        <f t="shared" si="24"/>
        <v/>
      </c>
      <c r="AV31" s="86" t="str">
        <f t="shared" si="24"/>
        <v/>
      </c>
      <c r="AW31" s="86" t="str">
        <f t="shared" si="24"/>
        <v/>
      </c>
      <c r="AX31" s="86" t="str">
        <f t="shared" si="24"/>
        <v/>
      </c>
      <c r="AY31" s="86"/>
      <c r="AZ31" s="86" t="s">
        <v>200</v>
      </c>
      <c r="BA31" s="86" t="s">
        <v>159</v>
      </c>
      <c r="BB31" s="82">
        <f t="shared" si="2"/>
        <v>2.92</v>
      </c>
      <c r="BC31" s="205">
        <f t="shared" ref="BC31:BC50" si="25">G31</f>
        <v>2.92</v>
      </c>
      <c r="BD31" s="86"/>
      <c r="BE31" s="86" t="str">
        <f t="shared" si="4"/>
        <v/>
      </c>
      <c r="BF31" s="86" t="str">
        <f t="shared" si="5"/>
        <v/>
      </c>
      <c r="BG31" s="86" t="str">
        <f t="shared" si="6"/>
        <v>X</v>
      </c>
      <c r="BH31" s="86" t="str">
        <f t="shared" si="7"/>
        <v/>
      </c>
      <c r="BI31" s="86" t="str">
        <f t="shared" si="8"/>
        <v/>
      </c>
      <c r="BJ31" s="86" t="str">
        <f t="shared" si="9"/>
        <v>X</v>
      </c>
      <c r="BK31" s="86">
        <f t="shared" si="10"/>
        <v>1</v>
      </c>
      <c r="BL31" s="86" t="str">
        <f t="shared" si="11"/>
        <v/>
      </c>
      <c r="BM31" s="86" t="str">
        <f t="shared" si="12"/>
        <v>X</v>
      </c>
      <c r="BN31" s="86" t="str">
        <f t="shared" si="13"/>
        <v/>
      </c>
      <c r="BO31" s="86" t="str">
        <f t="shared" si="14"/>
        <v>X</v>
      </c>
      <c r="BP31" s="86" t="str">
        <f t="shared" si="15"/>
        <v/>
      </c>
      <c r="BQ31" s="86"/>
      <c r="BR31" s="86" t="str">
        <f t="shared" si="16"/>
        <v/>
      </c>
      <c r="BS31" s="86" t="str">
        <f t="shared" si="17"/>
        <v/>
      </c>
      <c r="BT31" s="86" t="str">
        <f t="shared" si="18"/>
        <v/>
      </c>
      <c r="BU31" s="86" t="str">
        <f t="shared" si="19"/>
        <v>X</v>
      </c>
      <c r="BV31" s="86"/>
      <c r="BW31" s="86"/>
      <c r="BX31" s="86"/>
      <c r="BY31" s="86"/>
      <c r="BZ31" s="86" t="str">
        <f t="shared" si="20"/>
        <v/>
      </c>
      <c r="CA31" s="86"/>
      <c r="CB31" s="86"/>
      <c r="CC31" s="86"/>
      <c r="CD31" s="86" t="str">
        <f t="shared" si="21"/>
        <v/>
      </c>
      <c r="CE31" s="86" t="str">
        <f t="shared" si="22"/>
        <v/>
      </c>
      <c r="CF31" s="86"/>
      <c r="CG31" s="43"/>
    </row>
    <row r="32" spans="2:85" x14ac:dyDescent="0.35">
      <c r="B32" s="25"/>
      <c r="C32" s="80">
        <v>61</v>
      </c>
      <c r="D32" s="128">
        <v>3020</v>
      </c>
      <c r="E32" s="128" t="s">
        <v>92</v>
      </c>
      <c r="F32" s="164" t="s">
        <v>293</v>
      </c>
      <c r="G32" s="128">
        <v>2.92</v>
      </c>
      <c r="H32" s="128">
        <v>1015</v>
      </c>
      <c r="I32" s="128">
        <v>1204</v>
      </c>
      <c r="J32" s="128">
        <v>4</v>
      </c>
      <c r="K32" s="128">
        <f t="shared" si="0"/>
        <v>4</v>
      </c>
      <c r="L32" s="133">
        <v>38.951850667999999</v>
      </c>
      <c r="M32" s="133">
        <v>-121.10054310699999</v>
      </c>
      <c r="N32" s="128" t="s">
        <v>206</v>
      </c>
      <c r="O32" s="128" t="s">
        <v>94</v>
      </c>
      <c r="P32" s="128" t="s">
        <v>94</v>
      </c>
      <c r="Q32" s="128" t="s">
        <v>94</v>
      </c>
      <c r="R32" s="128" t="s">
        <v>95</v>
      </c>
      <c r="S32" s="128" t="s">
        <v>94</v>
      </c>
      <c r="T32" s="128" t="s">
        <v>98</v>
      </c>
      <c r="U32" s="128">
        <v>2</v>
      </c>
      <c r="V32" s="128" t="s">
        <v>98</v>
      </c>
      <c r="W32" s="128" t="s">
        <v>96</v>
      </c>
      <c r="X32" s="128" t="s">
        <v>165</v>
      </c>
      <c r="Y32" s="128" t="s">
        <v>94</v>
      </c>
      <c r="Z32" s="128" t="s">
        <v>96</v>
      </c>
      <c r="AA32" s="128" t="s">
        <v>98</v>
      </c>
      <c r="AB32" s="82" t="str">
        <f>INDEX( '[1]Full Existing Stops'!$AS:$AS, MATCH(D32,'[1]Full Existing Stops'!$D:$D, 0))</f>
        <v>Y</v>
      </c>
      <c r="AC32" s="128" t="str">
        <f>INDEX( '[1]Full Existing Stops'!$AW:$AW, MATCH(D32,'[1]Full Existing Stops'!$D:$D, 0))</f>
        <v xml:space="preserve"> - </v>
      </c>
      <c r="AD32" s="82" t="str">
        <f>LEFT(AC32, 2)</f>
        <v xml:space="preserve"> -</v>
      </c>
      <c r="AE32" s="128" t="str">
        <f>INDEX( '[1]Full Existing Stops'!$AZ:$AZ, MATCH(D32,'[1]Full Existing Stops'!$D:$D, 0))</f>
        <v>N</v>
      </c>
      <c r="AF32" s="128" t="s">
        <v>94</v>
      </c>
      <c r="AG32" s="128" t="s">
        <v>94</v>
      </c>
      <c r="AH32" s="82" t="str">
        <f>INDEX( '[1]Full Existing Stops'!$BH:$BH, MATCH(D32,'[1]Full Existing Stops'!$D:$D, 0))</f>
        <v>N</v>
      </c>
      <c r="AI32" s="82">
        <f>INDEX( '[1]Full Existing Stops'!$BJ:$BJ, MATCH(D32,'[1]Full Existing Stops'!$D:$D, 0))</f>
        <v>2</v>
      </c>
      <c r="AJ32" s="82" t="str">
        <f>INDEX( '[1]Full Existing Stops'!$BF:$BF, MATCH(D32,'[1]Full Existing Stops'!$D:$D, 0))</f>
        <v>Residential - Some</v>
      </c>
      <c r="AK32" s="82">
        <v>0</v>
      </c>
      <c r="AL32" s="82" t="s">
        <v>166</v>
      </c>
      <c r="AM32" s="82" t="s">
        <v>104</v>
      </c>
      <c r="AN32" s="82" t="str">
        <f>INDEX( '[1]Full Existing Stops'!$AG:$AG, MATCH(D32,'[1]Full Existing Stops'!$D:$D, 0))</f>
        <v>Y</v>
      </c>
      <c r="AO32" s="82" t="str">
        <f>INDEX( '[1]Full Existing Stops'!$AH:$AH, MATCH(D32,'[1]Full Existing Stops'!$D:$D, 0))</f>
        <v>Shelter</v>
      </c>
      <c r="AP32" s="128"/>
      <c r="AQ32" s="82" t="str">
        <f t="shared" si="24"/>
        <v/>
      </c>
      <c r="AR32" s="82" t="str">
        <f t="shared" si="24"/>
        <v/>
      </c>
      <c r="AS32" s="82" t="str">
        <f t="shared" si="24"/>
        <v>X</v>
      </c>
      <c r="AT32" s="82" t="str">
        <f t="shared" si="24"/>
        <v/>
      </c>
      <c r="AU32" s="82" t="str">
        <f t="shared" si="24"/>
        <v/>
      </c>
      <c r="AV32" s="82" t="str">
        <f t="shared" si="24"/>
        <v/>
      </c>
      <c r="AW32" s="82" t="str">
        <f t="shared" si="24"/>
        <v/>
      </c>
      <c r="AX32" s="82" t="str">
        <f t="shared" si="24"/>
        <v/>
      </c>
      <c r="AY32" s="82"/>
      <c r="AZ32" s="82" t="s">
        <v>200</v>
      </c>
      <c r="BA32" s="82"/>
      <c r="BB32" s="82">
        <f t="shared" si="2"/>
        <v>2.92</v>
      </c>
      <c r="BC32" s="204">
        <f t="shared" si="25"/>
        <v>2.92</v>
      </c>
      <c r="BD32" s="82"/>
      <c r="BE32" s="82" t="str">
        <f t="shared" si="4"/>
        <v>X</v>
      </c>
      <c r="BF32" s="82" t="str">
        <f t="shared" si="5"/>
        <v>X</v>
      </c>
      <c r="BG32" s="82" t="str">
        <f t="shared" si="6"/>
        <v/>
      </c>
      <c r="BH32" s="82" t="str">
        <f t="shared" si="7"/>
        <v/>
      </c>
      <c r="BI32" s="82" t="str">
        <f t="shared" si="8"/>
        <v/>
      </c>
      <c r="BJ32" s="82" t="str">
        <f t="shared" si="9"/>
        <v/>
      </c>
      <c r="BK32" s="82" t="str">
        <f t="shared" si="10"/>
        <v/>
      </c>
      <c r="BL32" s="82" t="str">
        <f t="shared" si="11"/>
        <v>X</v>
      </c>
      <c r="BM32" s="82" t="str">
        <f t="shared" si="12"/>
        <v/>
      </c>
      <c r="BN32" s="82" t="str">
        <f t="shared" si="13"/>
        <v>X</v>
      </c>
      <c r="BO32" s="82" t="str">
        <f t="shared" si="14"/>
        <v>X</v>
      </c>
      <c r="BP32" s="82" t="str">
        <f t="shared" si="15"/>
        <v/>
      </c>
      <c r="BQ32" s="82"/>
      <c r="BR32" s="82" t="str">
        <f t="shared" si="16"/>
        <v>X</v>
      </c>
      <c r="BS32" s="82" t="str">
        <f t="shared" si="17"/>
        <v>X</v>
      </c>
      <c r="BT32" s="82" t="str">
        <f t="shared" si="18"/>
        <v/>
      </c>
      <c r="BU32" s="82" t="str">
        <f t="shared" si="19"/>
        <v>X</v>
      </c>
      <c r="BV32" s="82"/>
      <c r="BW32" s="82"/>
      <c r="BX32" s="82"/>
      <c r="BY32" s="82"/>
      <c r="BZ32" s="82" t="str">
        <f t="shared" si="20"/>
        <v>X</v>
      </c>
      <c r="CA32" s="82"/>
      <c r="CB32" s="82"/>
      <c r="CC32" s="82"/>
      <c r="CD32" s="82" t="str">
        <f t="shared" si="21"/>
        <v/>
      </c>
      <c r="CE32" s="82" t="str">
        <f t="shared" si="22"/>
        <v>X</v>
      </c>
      <c r="CF32" s="82"/>
      <c r="CG32" s="42"/>
    </row>
    <row r="33" spans="2:85" x14ac:dyDescent="0.35">
      <c r="B33" s="27"/>
      <c r="C33" s="84">
        <v>6</v>
      </c>
      <c r="D33" s="126">
        <v>807</v>
      </c>
      <c r="E33" s="126" t="s">
        <v>92</v>
      </c>
      <c r="F33" s="165" t="s">
        <v>294</v>
      </c>
      <c r="G33" s="126">
        <v>2.15</v>
      </c>
      <c r="H33" s="126">
        <v>1714</v>
      </c>
      <c r="I33" s="126">
        <v>3206</v>
      </c>
      <c r="J33" s="126">
        <v>4</v>
      </c>
      <c r="K33" s="126">
        <f t="shared" si="0"/>
        <v>4</v>
      </c>
      <c r="L33" s="134">
        <v>38.900989174400003</v>
      </c>
      <c r="M33" s="134">
        <v>-121.28413338599999</v>
      </c>
      <c r="N33" s="126" t="s">
        <v>295</v>
      </c>
      <c r="O33" s="126" t="s">
        <v>107</v>
      </c>
      <c r="P33" s="126" t="s">
        <v>94</v>
      </c>
      <c r="Q33" s="126" t="s">
        <v>94</v>
      </c>
      <c r="R33" s="126" t="s">
        <v>95</v>
      </c>
      <c r="S33" s="126" t="s">
        <v>96</v>
      </c>
      <c r="T33" s="126" t="s">
        <v>97</v>
      </c>
      <c r="U33" s="126">
        <v>3</v>
      </c>
      <c r="V33" s="126" t="s">
        <v>98</v>
      </c>
      <c r="W33" s="126" t="s">
        <v>96</v>
      </c>
      <c r="X33" s="126" t="s">
        <v>129</v>
      </c>
      <c r="Y33" s="126" t="s">
        <v>100</v>
      </c>
      <c r="Z33" s="126" t="s">
        <v>94</v>
      </c>
      <c r="AA33" s="126" t="s">
        <v>148</v>
      </c>
      <c r="AB33" s="86" t="str">
        <f>INDEX( '[1]Full Existing Stops'!$AS:$AS, MATCH(D33,'[1]Full Existing Stops'!$D:$D, 0))</f>
        <v>Y</v>
      </c>
      <c r="AC33" s="126" t="str">
        <f>INDEX( '[1]Full Existing Stops'!$AW:$AW, MATCH(D33,'[1]Full Existing Stops'!$D:$D, 0))</f>
        <v>4 x cont</v>
      </c>
      <c r="AD33" s="86">
        <v>4</v>
      </c>
      <c r="AE33" s="126" t="str">
        <f>INDEX( '[1]Full Existing Stops'!$AZ:$AZ, MATCH(D33,'[1]Full Existing Stops'!$D:$D, 0))</f>
        <v>Y</v>
      </c>
      <c r="AF33" s="126" t="s">
        <v>94</v>
      </c>
      <c r="AG33" s="126" t="s">
        <v>100</v>
      </c>
      <c r="AH33" s="86" t="str">
        <f>INDEX( '[1]Full Existing Stops'!$BH:$BH, MATCH(D33,'[1]Full Existing Stops'!$D:$D, 0))</f>
        <v>Y</v>
      </c>
      <c r="AI33" s="86" t="str">
        <f>INDEX( '[1]Full Existing Stops'!$BJ:$BJ, MATCH(D33,'[1]Full Existing Stops'!$D:$D, 0))</f>
        <v>X on 12th
2 on East</v>
      </c>
      <c r="AJ33" s="86" t="str">
        <f>INDEX( '[1]Full Existing Stops'!$BF:$BF, MATCH(D33,'[1]Full Existing Stops'!$D:$D, 0))</f>
        <v>Elementary School</v>
      </c>
      <c r="AK33" s="86">
        <v>0</v>
      </c>
      <c r="AL33" s="86" t="s">
        <v>114</v>
      </c>
      <c r="AM33" s="86" t="s">
        <v>104</v>
      </c>
      <c r="AN33" s="86" t="str">
        <f>INDEX( '[1]Full Existing Stops'!$AG:$AG, MATCH(D33,'[1]Full Existing Stops'!$D:$D, 0))</f>
        <v>Y</v>
      </c>
      <c r="AO33" s="86" t="str">
        <f>INDEX( '[1]Full Existing Stops'!$AH:$AH, MATCH(D33,'[1]Full Existing Stops'!$D:$D, 0))</f>
        <v>Shelter</v>
      </c>
      <c r="AP33" s="86"/>
      <c r="AQ33" s="86" t="str">
        <f t="shared" si="24"/>
        <v/>
      </c>
      <c r="AR33" s="86" t="str">
        <f t="shared" si="24"/>
        <v/>
      </c>
      <c r="AS33" s="86" t="str">
        <f t="shared" si="24"/>
        <v/>
      </c>
      <c r="AT33" s="86" t="str">
        <f t="shared" si="24"/>
        <v/>
      </c>
      <c r="AU33" s="86" t="str">
        <f t="shared" si="24"/>
        <v/>
      </c>
      <c r="AV33" s="86" t="str">
        <f t="shared" si="24"/>
        <v/>
      </c>
      <c r="AW33" s="86" t="str">
        <f t="shared" si="24"/>
        <v/>
      </c>
      <c r="AX33" s="86" t="str">
        <f t="shared" si="24"/>
        <v>X</v>
      </c>
      <c r="AY33" s="86"/>
      <c r="AZ33" s="86" t="s">
        <v>114</v>
      </c>
      <c r="BA33" s="86" t="s">
        <v>115</v>
      </c>
      <c r="BB33" s="82">
        <f t="shared" si="2"/>
        <v>2.15</v>
      </c>
      <c r="BC33" s="205">
        <f t="shared" si="25"/>
        <v>2.15</v>
      </c>
      <c r="BD33" s="86"/>
      <c r="BE33" s="86" t="str">
        <f t="shared" si="4"/>
        <v/>
      </c>
      <c r="BF33" s="86" t="str">
        <f t="shared" si="5"/>
        <v/>
      </c>
      <c r="BG33" s="86" t="str">
        <f t="shared" si="6"/>
        <v/>
      </c>
      <c r="BH33" s="86" t="str">
        <f t="shared" si="7"/>
        <v/>
      </c>
      <c r="BI33" s="86" t="str">
        <f t="shared" si="8"/>
        <v/>
      </c>
      <c r="BJ33" s="86" t="str">
        <f t="shared" si="9"/>
        <v>X</v>
      </c>
      <c r="BK33" s="86">
        <f t="shared" si="10"/>
        <v>4</v>
      </c>
      <c r="BL33" s="86" t="str">
        <f t="shared" si="11"/>
        <v/>
      </c>
      <c r="BM33" s="86" t="str">
        <f t="shared" si="12"/>
        <v/>
      </c>
      <c r="BN33" s="86" t="str">
        <f t="shared" si="13"/>
        <v/>
      </c>
      <c r="BO33" s="86" t="str">
        <f t="shared" si="14"/>
        <v>X</v>
      </c>
      <c r="BP33" s="86" t="str">
        <f t="shared" si="15"/>
        <v/>
      </c>
      <c r="BQ33" s="86"/>
      <c r="BR33" s="86" t="str">
        <f t="shared" si="16"/>
        <v>X</v>
      </c>
      <c r="BS33" s="86" t="str">
        <f t="shared" si="17"/>
        <v>X</v>
      </c>
      <c r="BT33" s="86" t="str">
        <f t="shared" si="18"/>
        <v/>
      </c>
      <c r="BU33" s="86" t="str">
        <f t="shared" si="19"/>
        <v>X</v>
      </c>
      <c r="BV33" s="86"/>
      <c r="BW33" s="86"/>
      <c r="BX33" s="86"/>
      <c r="BY33" s="86"/>
      <c r="BZ33" s="86" t="str">
        <f t="shared" si="20"/>
        <v>X</v>
      </c>
      <c r="CA33" s="86"/>
      <c r="CB33" s="86"/>
      <c r="CC33" s="86"/>
      <c r="CD33" s="86" t="str">
        <f t="shared" si="21"/>
        <v>X</v>
      </c>
      <c r="CE33" s="86" t="str">
        <f t="shared" si="22"/>
        <v/>
      </c>
      <c r="CF33" s="86"/>
      <c r="CG33" s="43"/>
    </row>
    <row r="34" spans="2:85" x14ac:dyDescent="0.35">
      <c r="B34" s="25"/>
      <c r="C34" s="80">
        <v>15</v>
      </c>
      <c r="D34" s="128">
        <v>2001</v>
      </c>
      <c r="E34" s="128" t="s">
        <v>92</v>
      </c>
      <c r="F34" s="164" t="s">
        <v>296</v>
      </c>
      <c r="G34" s="128">
        <v>2</v>
      </c>
      <c r="H34" s="128">
        <v>2148</v>
      </c>
      <c r="I34" s="128">
        <v>2458</v>
      </c>
      <c r="J34" s="128">
        <v>4</v>
      </c>
      <c r="K34" s="128">
        <f t="shared" si="0"/>
        <v>4</v>
      </c>
      <c r="L34" s="133">
        <v>38.7905665965</v>
      </c>
      <c r="M34" s="133">
        <v>-121.223203918</v>
      </c>
      <c r="N34" s="128" t="s">
        <v>132</v>
      </c>
      <c r="O34" s="128" t="s">
        <v>107</v>
      </c>
      <c r="P34" s="128" t="s">
        <v>100</v>
      </c>
      <c r="Q34" s="128" t="s">
        <v>94</v>
      </c>
      <c r="R34" s="128" t="s">
        <v>95</v>
      </c>
      <c r="S34" s="128" t="s">
        <v>96</v>
      </c>
      <c r="T34" s="128" t="s">
        <v>98</v>
      </c>
      <c r="U34" s="128" t="s">
        <v>122</v>
      </c>
      <c r="V34" s="128" t="s">
        <v>122</v>
      </c>
      <c r="W34" s="128" t="s">
        <v>100</v>
      </c>
      <c r="X34" s="128" t="s">
        <v>122</v>
      </c>
      <c r="Y34" s="128" t="s">
        <v>100</v>
      </c>
      <c r="Z34" s="128" t="s">
        <v>100</v>
      </c>
      <c r="AA34" s="128" t="s">
        <v>152</v>
      </c>
      <c r="AB34" s="82" t="str">
        <f>INDEX( '[1]Full Existing Stops'!$AS:$AS, MATCH(D34,'[1]Full Existing Stops'!$D:$D, 0))</f>
        <v>Y</v>
      </c>
      <c r="AC34" s="128" t="str">
        <f>INDEX( '[1]Full Existing Stops'!$AW:$AW, MATCH(D34,'[1]Full Existing Stops'!$D:$D, 0))</f>
        <v>5 x cont</v>
      </c>
      <c r="AD34" s="82">
        <v>5</v>
      </c>
      <c r="AE34" s="128" t="str">
        <f>INDEX( '[1]Full Existing Stops'!$AZ:$AZ, MATCH(D34,'[1]Full Existing Stops'!$D:$D, 0))</f>
        <v>Y</v>
      </c>
      <c r="AF34" s="128" t="s">
        <v>100</v>
      </c>
      <c r="AG34" s="128" t="s">
        <v>100</v>
      </c>
      <c r="AH34" s="82" t="str">
        <f>INDEX( '[1]Full Existing Stops'!$BH:$BH, MATCH(D34,'[1]Full Existing Stops'!$D:$D, 0))</f>
        <v xml:space="preserve">N </v>
      </c>
      <c r="AI34" s="82">
        <f>INDEX( '[1]Full Existing Stops'!$BJ:$BJ, MATCH(D34,'[1]Full Existing Stops'!$D:$D, 0))</f>
        <v>2</v>
      </c>
      <c r="AJ34" s="82" t="str">
        <f>INDEX( '[1]Full Existing Stops'!$BF:$BF, MATCH(D34,'[1]Full Existing Stops'!$D:$D, 0))</f>
        <v>Safeway</v>
      </c>
      <c r="AK34" s="82">
        <v>0</v>
      </c>
      <c r="AL34" s="82" t="s">
        <v>101</v>
      </c>
      <c r="AM34" s="82" t="s">
        <v>104</v>
      </c>
      <c r="AN34" s="82" t="str">
        <f>INDEX( '[1]Full Existing Stops'!$AG:$AG, MATCH(D34,'[1]Full Existing Stops'!$D:$D, 0))</f>
        <v>Y</v>
      </c>
      <c r="AO34" s="82" t="str">
        <f>INDEX( '[1]Full Existing Stops'!$AH:$AH, MATCH(D34,'[1]Full Existing Stops'!$D:$D, 0))</f>
        <v xml:space="preserve"> - </v>
      </c>
      <c r="AP34" s="128"/>
      <c r="AQ34" s="82" t="str">
        <f t="shared" si="24"/>
        <v/>
      </c>
      <c r="AR34" s="82" t="str">
        <f t="shared" si="24"/>
        <v>X</v>
      </c>
      <c r="AS34" s="82" t="str">
        <f t="shared" si="24"/>
        <v/>
      </c>
      <c r="AT34" s="82" t="str">
        <f t="shared" si="24"/>
        <v/>
      </c>
      <c r="AU34" s="82" t="str">
        <f t="shared" si="24"/>
        <v/>
      </c>
      <c r="AV34" s="82" t="str">
        <f t="shared" si="24"/>
        <v/>
      </c>
      <c r="AW34" s="82" t="str">
        <f t="shared" si="24"/>
        <v/>
      </c>
      <c r="AX34" s="82" t="str">
        <f t="shared" si="24"/>
        <v/>
      </c>
      <c r="AY34" s="82"/>
      <c r="AZ34" s="82" t="s">
        <v>101</v>
      </c>
      <c r="BA34" s="82" t="s">
        <v>159</v>
      </c>
      <c r="BB34" s="82">
        <f t="shared" si="2"/>
        <v>2</v>
      </c>
      <c r="BC34" s="204">
        <f t="shared" si="25"/>
        <v>2</v>
      </c>
      <c r="BD34" s="82"/>
      <c r="BE34" s="82" t="str">
        <f t="shared" si="4"/>
        <v/>
      </c>
      <c r="BF34" s="82" t="str">
        <f t="shared" si="5"/>
        <v/>
      </c>
      <c r="BG34" s="82" t="str">
        <f t="shared" si="6"/>
        <v/>
      </c>
      <c r="BH34" s="82" t="str">
        <f t="shared" si="7"/>
        <v/>
      </c>
      <c r="BI34" s="82" t="str">
        <f t="shared" si="8"/>
        <v/>
      </c>
      <c r="BJ34" s="82" t="str">
        <f t="shared" si="9"/>
        <v>X</v>
      </c>
      <c r="BK34" s="82">
        <f t="shared" si="10"/>
        <v>3</v>
      </c>
      <c r="BL34" s="82" t="str">
        <f t="shared" si="11"/>
        <v/>
      </c>
      <c r="BM34" s="82" t="str">
        <f t="shared" si="12"/>
        <v>X</v>
      </c>
      <c r="BN34" s="82" t="str">
        <f t="shared" si="13"/>
        <v/>
      </c>
      <c r="BO34" s="82" t="str">
        <f t="shared" si="14"/>
        <v>X</v>
      </c>
      <c r="BP34" s="82" t="str">
        <f t="shared" si="15"/>
        <v/>
      </c>
      <c r="BQ34" s="82"/>
      <c r="BR34" s="82" t="str">
        <f t="shared" si="16"/>
        <v>X</v>
      </c>
      <c r="BS34" s="82" t="str">
        <f t="shared" si="17"/>
        <v>X</v>
      </c>
      <c r="BT34" s="82" t="str">
        <f t="shared" si="18"/>
        <v/>
      </c>
      <c r="BU34" s="82" t="str">
        <f t="shared" si="19"/>
        <v>X</v>
      </c>
      <c r="BV34" s="82"/>
      <c r="BW34" s="82"/>
      <c r="BX34" s="82"/>
      <c r="BY34" s="82"/>
      <c r="BZ34" s="82" t="str">
        <f t="shared" si="20"/>
        <v>X</v>
      </c>
      <c r="CA34" s="82"/>
      <c r="CB34" s="82"/>
      <c r="CC34" s="82"/>
      <c r="CD34" s="82" t="str">
        <f t="shared" si="21"/>
        <v/>
      </c>
      <c r="CE34" s="82" t="str">
        <f t="shared" si="22"/>
        <v>X</v>
      </c>
      <c r="CF34" s="82"/>
      <c r="CG34" s="42"/>
    </row>
    <row r="35" spans="2:85" x14ac:dyDescent="0.35">
      <c r="B35" s="27"/>
      <c r="C35" s="84">
        <v>41</v>
      </c>
      <c r="D35" s="126">
        <v>2045</v>
      </c>
      <c r="E35" s="126" t="s">
        <v>92</v>
      </c>
      <c r="F35" s="165" t="s">
        <v>163</v>
      </c>
      <c r="G35" s="126">
        <v>2</v>
      </c>
      <c r="H35" s="126">
        <v>3233</v>
      </c>
      <c r="I35" s="126">
        <v>2313</v>
      </c>
      <c r="J35" s="126">
        <v>4</v>
      </c>
      <c r="K35" s="126">
        <f t="shared" si="0"/>
        <v>4</v>
      </c>
      <c r="L35" s="134">
        <v>38.803347543400001</v>
      </c>
      <c r="M35" s="134">
        <v>-121.210081973</v>
      </c>
      <c r="N35" s="126" t="s">
        <v>158</v>
      </c>
      <c r="O35" s="126" t="s">
        <v>129</v>
      </c>
      <c r="P35" s="126" t="s">
        <v>94</v>
      </c>
      <c r="Q35" s="126" t="s">
        <v>94</v>
      </c>
      <c r="R35" s="126" t="s">
        <v>95</v>
      </c>
      <c r="S35" s="126" t="s">
        <v>94</v>
      </c>
      <c r="T35" s="126" t="s">
        <v>95</v>
      </c>
      <c r="U35" s="126">
        <v>2</v>
      </c>
      <c r="V35" s="126" t="s">
        <v>98</v>
      </c>
      <c r="W35" s="126" t="s">
        <v>96</v>
      </c>
      <c r="X35" s="126" t="s">
        <v>129</v>
      </c>
      <c r="Y35" s="126" t="s">
        <v>94</v>
      </c>
      <c r="Z35" s="126" t="s">
        <v>96</v>
      </c>
      <c r="AA35" s="126" t="s">
        <v>148</v>
      </c>
      <c r="AB35" s="86" t="str">
        <f>INDEX( '[1]Full Existing Stops'!$AS:$AS, MATCH(D35,'[1]Full Existing Stops'!$D:$D, 0))</f>
        <v>Y</v>
      </c>
      <c r="AC35" s="126" t="str">
        <f>INDEX( '[1]Full Existing Stops'!$AW:$AW, MATCH(D35,'[1]Full Existing Stops'!$D:$D, 0))</f>
        <v>6 x cont</v>
      </c>
      <c r="AD35" s="86">
        <v>6</v>
      </c>
      <c r="AE35" s="126" t="str">
        <f>INDEX( '[1]Full Existing Stops'!$AZ:$AZ, MATCH(D35,'[1]Full Existing Stops'!$D:$D, 0))</f>
        <v>Y</v>
      </c>
      <c r="AF35" s="126" t="s">
        <v>94</v>
      </c>
      <c r="AG35" s="126" t="s">
        <v>94</v>
      </c>
      <c r="AH35" s="86" t="str">
        <f>INDEX( '[1]Full Existing Stops'!$BH:$BH, MATCH(D35,'[1]Full Existing Stops'!$D:$D, 0))</f>
        <v>N</v>
      </c>
      <c r="AI35" s="86">
        <f>INDEX( '[1]Full Existing Stops'!$BJ:$BJ, MATCH(D35,'[1]Full Existing Stops'!$D:$D, 0))</f>
        <v>2</v>
      </c>
      <c r="AJ35" s="86" t="str">
        <f>INDEX( '[1]Full Existing Stops'!$BF:$BF, MATCH(D35,'[1]Full Existing Stops'!$D:$D, 0))</f>
        <v>Target</v>
      </c>
      <c r="AK35" s="86">
        <v>0</v>
      </c>
      <c r="AL35" s="86" t="s">
        <v>101</v>
      </c>
      <c r="AM35" s="86" t="s">
        <v>104</v>
      </c>
      <c r="AN35" s="86" t="str">
        <f>INDEX( '[1]Full Existing Stops'!$AG:$AG, MATCH(D35,'[1]Full Existing Stops'!$D:$D, 0))</f>
        <v>Y</v>
      </c>
      <c r="AO35" s="86" t="str">
        <f>INDEX( '[1]Full Existing Stops'!$AH:$AH, MATCH(D35,'[1]Full Existing Stops'!$D:$D, 0))</f>
        <v>Shelter</v>
      </c>
      <c r="AP35" s="86"/>
      <c r="AQ35" s="86" t="str">
        <f t="shared" si="24"/>
        <v/>
      </c>
      <c r="AR35" s="86" t="str">
        <f t="shared" si="24"/>
        <v>X</v>
      </c>
      <c r="AS35" s="86" t="str">
        <f t="shared" si="24"/>
        <v/>
      </c>
      <c r="AT35" s="86" t="str">
        <f t="shared" si="24"/>
        <v/>
      </c>
      <c r="AU35" s="86" t="str">
        <f t="shared" si="24"/>
        <v/>
      </c>
      <c r="AV35" s="86" t="str">
        <f t="shared" si="24"/>
        <v/>
      </c>
      <c r="AW35" s="86" t="str">
        <f t="shared" si="24"/>
        <v/>
      </c>
      <c r="AX35" s="86" t="str">
        <f t="shared" si="24"/>
        <v/>
      </c>
      <c r="AY35" s="86"/>
      <c r="AZ35" s="86" t="s">
        <v>101</v>
      </c>
      <c r="BA35" s="86" t="s">
        <v>159</v>
      </c>
      <c r="BB35" s="82">
        <f t="shared" si="2"/>
        <v>2</v>
      </c>
      <c r="BC35" s="205">
        <f t="shared" si="25"/>
        <v>2</v>
      </c>
      <c r="BD35" s="86"/>
      <c r="BE35" s="86" t="str">
        <f t="shared" si="4"/>
        <v>X</v>
      </c>
      <c r="BF35" s="86" t="str">
        <f t="shared" si="5"/>
        <v/>
      </c>
      <c r="BG35" s="86" t="str">
        <f t="shared" si="6"/>
        <v/>
      </c>
      <c r="BH35" s="86" t="str">
        <f t="shared" si="7"/>
        <v/>
      </c>
      <c r="BI35" s="86" t="str">
        <f t="shared" si="8"/>
        <v/>
      </c>
      <c r="BJ35" s="86" t="str">
        <f t="shared" si="9"/>
        <v>X</v>
      </c>
      <c r="BK35" s="86">
        <f t="shared" si="10"/>
        <v>2</v>
      </c>
      <c r="BL35" s="86" t="str">
        <f t="shared" si="11"/>
        <v/>
      </c>
      <c r="BM35" s="86" t="str">
        <f t="shared" si="12"/>
        <v/>
      </c>
      <c r="BN35" s="86" t="str">
        <f t="shared" si="13"/>
        <v/>
      </c>
      <c r="BO35" s="86" t="str">
        <f t="shared" si="14"/>
        <v>X</v>
      </c>
      <c r="BP35" s="86" t="str">
        <f t="shared" si="15"/>
        <v/>
      </c>
      <c r="BQ35" s="86"/>
      <c r="BR35" s="86" t="str">
        <f t="shared" si="16"/>
        <v>X</v>
      </c>
      <c r="BS35" s="86" t="str">
        <f t="shared" si="17"/>
        <v>X</v>
      </c>
      <c r="BT35" s="86" t="str">
        <f t="shared" si="18"/>
        <v/>
      </c>
      <c r="BU35" s="86" t="str">
        <f t="shared" si="19"/>
        <v>X</v>
      </c>
      <c r="BV35" s="86"/>
      <c r="BW35" s="86"/>
      <c r="BX35" s="86"/>
      <c r="BY35" s="86"/>
      <c r="BZ35" s="86" t="str">
        <f t="shared" si="20"/>
        <v>X</v>
      </c>
      <c r="CA35" s="86"/>
      <c r="CB35" s="86"/>
      <c r="CC35" s="86"/>
      <c r="CD35" s="86" t="str">
        <f t="shared" si="21"/>
        <v/>
      </c>
      <c r="CE35" s="86" t="str">
        <f t="shared" si="22"/>
        <v>X</v>
      </c>
      <c r="CF35" s="86"/>
      <c r="CG35" s="43"/>
    </row>
    <row r="36" spans="2:85" x14ac:dyDescent="0.35">
      <c r="B36" s="25"/>
      <c r="C36" s="80">
        <v>7</v>
      </c>
      <c r="D36" s="128">
        <v>808</v>
      </c>
      <c r="E36" s="128" t="s">
        <v>92</v>
      </c>
      <c r="F36" s="164" t="s">
        <v>297</v>
      </c>
      <c r="G36" s="128">
        <v>2</v>
      </c>
      <c r="H36" s="128">
        <v>640</v>
      </c>
      <c r="I36" s="128">
        <v>1022</v>
      </c>
      <c r="J36" s="128">
        <v>4</v>
      </c>
      <c r="K36" s="128">
        <f t="shared" si="0"/>
        <v>4</v>
      </c>
      <c r="L36" s="133">
        <v>38.878371807699999</v>
      </c>
      <c r="M36" s="133">
        <v>-121.302559172</v>
      </c>
      <c r="N36" s="128" t="s">
        <v>295</v>
      </c>
      <c r="O36" s="128" t="s">
        <v>107</v>
      </c>
      <c r="P36" s="128" t="s">
        <v>94</v>
      </c>
      <c r="Q36" s="128" t="s">
        <v>94</v>
      </c>
      <c r="R36" s="128" t="s">
        <v>95</v>
      </c>
      <c r="S36" s="128" t="s">
        <v>96</v>
      </c>
      <c r="T36" s="128" t="s">
        <v>97</v>
      </c>
      <c r="U36" s="128" t="s">
        <v>98</v>
      </c>
      <c r="V36" s="128" t="s">
        <v>122</v>
      </c>
      <c r="W36" s="128" t="s">
        <v>94</v>
      </c>
      <c r="X36" s="128" t="s">
        <v>98</v>
      </c>
      <c r="Y36" s="128" t="s">
        <v>100</v>
      </c>
      <c r="Z36" s="128" t="s">
        <v>96</v>
      </c>
      <c r="AA36" s="128" t="s">
        <v>148</v>
      </c>
      <c r="AB36" s="82" t="str">
        <f>INDEX( '[1]Full Existing Stops'!$AS:$AS, MATCH(D36,'[1]Full Existing Stops'!$D:$D, 0))</f>
        <v>Y</v>
      </c>
      <c r="AC36" s="128" t="str">
        <f>INDEX( '[1]Full Existing Stops'!$AW:$AW, MATCH(D36,'[1]Full Existing Stops'!$D:$D, 0))</f>
        <v>8 x cont</v>
      </c>
      <c r="AD36" s="82">
        <v>8</v>
      </c>
      <c r="AE36" s="128" t="str">
        <f>INDEX( '[1]Full Existing Stops'!$AZ:$AZ, MATCH(D36,'[1]Full Existing Stops'!$D:$D, 0))</f>
        <v>Y</v>
      </c>
      <c r="AF36" s="128" t="s">
        <v>96</v>
      </c>
      <c r="AG36" s="128" t="s">
        <v>100</v>
      </c>
      <c r="AH36" s="82" t="str">
        <f>INDEX( '[1]Full Existing Stops'!$BH:$BH, MATCH(D36,'[1]Full Existing Stops'!$D:$D, 0))</f>
        <v>Y - At Light</v>
      </c>
      <c r="AI36" s="82">
        <f>INDEX( '[1]Full Existing Stops'!$BJ:$BJ, MATCH(D36,'[1]Full Existing Stops'!$D:$D, 0))</f>
        <v>2</v>
      </c>
      <c r="AJ36" s="82" t="str">
        <f>INDEX( '[1]Full Existing Stops'!$BF:$BF, MATCH(D36,'[1]Full Existing Stops'!$D:$D, 0))</f>
        <v>Park, Residential</v>
      </c>
      <c r="AK36" s="82">
        <v>0</v>
      </c>
      <c r="AL36" s="82" t="s">
        <v>114</v>
      </c>
      <c r="AM36" s="82" t="s">
        <v>104</v>
      </c>
      <c r="AN36" s="82" t="str">
        <f>INDEX( '[1]Full Existing Stops'!$AG:$AG, MATCH(D36,'[1]Full Existing Stops'!$D:$D, 0))</f>
        <v>Y</v>
      </c>
      <c r="AO36" s="82" t="str">
        <f>INDEX( '[1]Full Existing Stops'!$AH:$AH, MATCH(D36,'[1]Full Existing Stops'!$D:$D, 0))</f>
        <v>Trees</v>
      </c>
      <c r="AP36" s="128"/>
      <c r="AQ36" s="82" t="str">
        <f t="shared" si="24"/>
        <v/>
      </c>
      <c r="AR36" s="82" t="str">
        <f t="shared" si="24"/>
        <v/>
      </c>
      <c r="AS36" s="82" t="str">
        <f t="shared" si="24"/>
        <v/>
      </c>
      <c r="AT36" s="82" t="str">
        <f t="shared" si="24"/>
        <v/>
      </c>
      <c r="AU36" s="82" t="str">
        <f t="shared" si="24"/>
        <v/>
      </c>
      <c r="AV36" s="82" t="str">
        <f t="shared" si="24"/>
        <v/>
      </c>
      <c r="AW36" s="82" t="str">
        <f t="shared" si="24"/>
        <v/>
      </c>
      <c r="AX36" s="82" t="str">
        <f t="shared" si="24"/>
        <v>X</v>
      </c>
      <c r="AY36" s="82"/>
      <c r="AZ36" s="82" t="s">
        <v>114</v>
      </c>
      <c r="BA36" s="82" t="s">
        <v>115</v>
      </c>
      <c r="BB36" s="82">
        <f t="shared" si="2"/>
        <v>2</v>
      </c>
      <c r="BC36" s="204">
        <f t="shared" si="25"/>
        <v>2</v>
      </c>
      <c r="BD36" s="82"/>
      <c r="BE36" s="82" t="str">
        <f t="shared" si="4"/>
        <v/>
      </c>
      <c r="BF36" s="82" t="str">
        <f t="shared" si="5"/>
        <v/>
      </c>
      <c r="BG36" s="82" t="str">
        <f t="shared" si="6"/>
        <v/>
      </c>
      <c r="BH36" s="82" t="str">
        <f t="shared" si="7"/>
        <v/>
      </c>
      <c r="BI36" s="82" t="str">
        <f t="shared" si="8"/>
        <v/>
      </c>
      <c r="BJ36" s="82" t="str">
        <f t="shared" si="9"/>
        <v/>
      </c>
      <c r="BK36" s="82" t="str">
        <f t="shared" si="10"/>
        <v/>
      </c>
      <c r="BL36" s="82" t="str">
        <f t="shared" si="11"/>
        <v/>
      </c>
      <c r="BM36" s="82" t="str">
        <f t="shared" si="12"/>
        <v>X</v>
      </c>
      <c r="BN36" s="82" t="str">
        <f t="shared" si="13"/>
        <v/>
      </c>
      <c r="BO36" s="82" t="str">
        <f t="shared" si="14"/>
        <v>X</v>
      </c>
      <c r="BP36" s="82" t="str">
        <f t="shared" si="15"/>
        <v/>
      </c>
      <c r="BQ36" s="82"/>
      <c r="BR36" s="82" t="str">
        <f t="shared" si="16"/>
        <v>X</v>
      </c>
      <c r="BS36" s="82" t="str">
        <f t="shared" si="17"/>
        <v>X</v>
      </c>
      <c r="BT36" s="82" t="str">
        <f t="shared" si="18"/>
        <v/>
      </c>
      <c r="BU36" s="82" t="str">
        <f t="shared" si="19"/>
        <v>X</v>
      </c>
      <c r="BV36" s="82"/>
      <c r="BW36" s="82"/>
      <c r="BX36" s="82"/>
      <c r="BY36" s="82"/>
      <c r="BZ36" s="82" t="str">
        <f t="shared" si="20"/>
        <v/>
      </c>
      <c r="CA36" s="82"/>
      <c r="CB36" s="82"/>
      <c r="CC36" s="82"/>
      <c r="CD36" s="82" t="str">
        <f t="shared" si="21"/>
        <v/>
      </c>
      <c r="CE36" s="82" t="str">
        <f t="shared" si="22"/>
        <v>X</v>
      </c>
      <c r="CF36" s="82"/>
      <c r="CG36" s="42"/>
    </row>
    <row r="37" spans="2:85" x14ac:dyDescent="0.35">
      <c r="B37" s="27"/>
      <c r="C37" s="84">
        <v>47</v>
      </c>
      <c r="D37" s="126">
        <v>3004</v>
      </c>
      <c r="E37" s="126" t="s">
        <v>92</v>
      </c>
      <c r="F37" s="165" t="s">
        <v>298</v>
      </c>
      <c r="G37" s="126">
        <v>2</v>
      </c>
      <c r="H37" s="126">
        <v>718</v>
      </c>
      <c r="I37" s="126">
        <v>2669</v>
      </c>
      <c r="J37" s="126">
        <v>4</v>
      </c>
      <c r="K37" s="126">
        <f t="shared" si="0"/>
        <v>4</v>
      </c>
      <c r="L37" s="134">
        <v>38.927666352099997</v>
      </c>
      <c r="M37" s="134">
        <v>-121.086761155</v>
      </c>
      <c r="N37" s="126" t="s">
        <v>216</v>
      </c>
      <c r="O37" s="126" t="s">
        <v>94</v>
      </c>
      <c r="P37" s="126" t="s">
        <v>94</v>
      </c>
      <c r="Q37" s="126" t="s">
        <v>94</v>
      </c>
      <c r="R37" s="126" t="s">
        <v>95</v>
      </c>
      <c r="S37" s="126" t="s">
        <v>94</v>
      </c>
      <c r="T37" s="126" t="s">
        <v>98</v>
      </c>
      <c r="U37" s="126">
        <v>3</v>
      </c>
      <c r="V37" s="126" t="s">
        <v>129</v>
      </c>
      <c r="W37" s="126" t="s">
        <v>96</v>
      </c>
      <c r="X37" s="126" t="s">
        <v>299</v>
      </c>
      <c r="Y37" s="126" t="s">
        <v>94</v>
      </c>
      <c r="Z37" s="126" t="s">
        <v>96</v>
      </c>
      <c r="AA37" s="126" t="s">
        <v>99</v>
      </c>
      <c r="AB37" s="86" t="str">
        <f>INDEX( '[1]Full Existing Stops'!$AS:$AS, MATCH(D37,'[1]Full Existing Stops'!$D:$D, 0))</f>
        <v>Y</v>
      </c>
      <c r="AC37" s="126" t="str">
        <f>INDEX( '[1]Full Existing Stops'!$AW:$AW, MATCH(D37,'[1]Full Existing Stops'!$D:$D, 0))</f>
        <v>5'</v>
      </c>
      <c r="AD37" s="86">
        <v>5</v>
      </c>
      <c r="AE37" s="126" t="str">
        <f>INDEX( '[1]Full Existing Stops'!$AZ:$AZ, MATCH(D37,'[1]Full Existing Stops'!$D:$D, 0))</f>
        <v>Y</v>
      </c>
      <c r="AF37" s="126" t="s">
        <v>94</v>
      </c>
      <c r="AG37" s="126" t="s">
        <v>94</v>
      </c>
      <c r="AH37" s="86" t="str">
        <f>INDEX( '[1]Full Existing Stops'!$BH:$BH, MATCH(D37,'[1]Full Existing Stops'!$D:$D, 0))</f>
        <v>Y</v>
      </c>
      <c r="AI37" s="86">
        <f>INDEX( '[1]Full Existing Stops'!$BJ:$BJ, MATCH(D37,'[1]Full Existing Stops'!$D:$D, 0))</f>
        <v>2</v>
      </c>
      <c r="AJ37" s="86" t="str">
        <f>INDEX( '[1]Full Existing Stops'!$BF:$BF, MATCH(D37,'[1]Full Existing Stops'!$D:$D, 0))</f>
        <v>Best Buy</v>
      </c>
      <c r="AK37" s="86" t="s">
        <v>122</v>
      </c>
      <c r="AL37" s="86" t="s">
        <v>118</v>
      </c>
      <c r="AM37" s="86" t="s">
        <v>104</v>
      </c>
      <c r="AN37" s="86" t="str">
        <f>INDEX( '[1]Full Existing Stops'!$AG:$AG, MATCH(D37,'[1]Full Existing Stops'!$D:$D, 0))</f>
        <v>Y</v>
      </c>
      <c r="AO37" s="86" t="str">
        <f>INDEX( '[1]Full Existing Stops'!$AH:$AH, MATCH(D37,'[1]Full Existing Stops'!$D:$D, 0))</f>
        <v>Shelter</v>
      </c>
      <c r="AP37" s="86"/>
      <c r="AQ37" s="86" t="str">
        <f t="shared" si="24"/>
        <v/>
      </c>
      <c r="AR37" s="86" t="str">
        <f t="shared" si="24"/>
        <v/>
      </c>
      <c r="AS37" s="86" t="str">
        <f t="shared" si="24"/>
        <v>X</v>
      </c>
      <c r="AT37" s="86" t="str">
        <f t="shared" si="24"/>
        <v/>
      </c>
      <c r="AU37" s="86" t="str">
        <f t="shared" si="24"/>
        <v/>
      </c>
      <c r="AV37" s="86" t="str">
        <f t="shared" si="24"/>
        <v/>
      </c>
      <c r="AW37" s="86" t="str">
        <f t="shared" si="24"/>
        <v/>
      </c>
      <c r="AX37" s="86" t="str">
        <f t="shared" si="24"/>
        <v/>
      </c>
      <c r="AY37" s="86"/>
      <c r="AZ37" s="86" t="s">
        <v>118</v>
      </c>
      <c r="BA37" s="86"/>
      <c r="BB37" s="82">
        <f t="shared" si="2"/>
        <v>2</v>
      </c>
      <c r="BC37" s="205">
        <f t="shared" si="25"/>
        <v>2</v>
      </c>
      <c r="BD37" s="86"/>
      <c r="BE37" s="86" t="str">
        <f t="shared" si="4"/>
        <v>X</v>
      </c>
      <c r="BF37" s="86" t="str">
        <f t="shared" si="5"/>
        <v>X</v>
      </c>
      <c r="BG37" s="86" t="str">
        <f t="shared" si="6"/>
        <v/>
      </c>
      <c r="BH37" s="86" t="str">
        <f t="shared" si="7"/>
        <v/>
      </c>
      <c r="BI37" s="86" t="str">
        <f t="shared" si="8"/>
        <v/>
      </c>
      <c r="BJ37" s="86" t="str">
        <f t="shared" si="9"/>
        <v>X</v>
      </c>
      <c r="BK37" s="86">
        <f t="shared" si="10"/>
        <v>3</v>
      </c>
      <c r="BL37" s="86" t="str">
        <f t="shared" si="11"/>
        <v/>
      </c>
      <c r="BM37" s="86" t="str">
        <f t="shared" si="12"/>
        <v/>
      </c>
      <c r="BN37" s="86" t="str">
        <f t="shared" si="13"/>
        <v/>
      </c>
      <c r="BO37" s="86" t="str">
        <f t="shared" si="14"/>
        <v>X</v>
      </c>
      <c r="BP37" s="86" t="str">
        <f t="shared" si="15"/>
        <v/>
      </c>
      <c r="BQ37" s="86"/>
      <c r="BR37" s="86" t="str">
        <f t="shared" si="16"/>
        <v>X</v>
      </c>
      <c r="BS37" s="86" t="str">
        <f t="shared" si="17"/>
        <v/>
      </c>
      <c r="BT37" s="86" t="str">
        <f t="shared" si="18"/>
        <v/>
      </c>
      <c r="BU37" s="86" t="str">
        <f t="shared" si="19"/>
        <v>X</v>
      </c>
      <c r="BV37" s="86"/>
      <c r="BW37" s="86"/>
      <c r="BX37" s="86"/>
      <c r="BY37" s="86"/>
      <c r="BZ37" s="86" t="str">
        <f t="shared" si="20"/>
        <v>X</v>
      </c>
      <c r="CA37" s="86"/>
      <c r="CB37" s="86"/>
      <c r="CC37" s="86"/>
      <c r="CD37" s="86" t="str">
        <f t="shared" si="21"/>
        <v/>
      </c>
      <c r="CE37" s="86" t="str">
        <f t="shared" si="22"/>
        <v/>
      </c>
      <c r="CF37" s="86"/>
      <c r="CG37" s="43"/>
    </row>
    <row r="38" spans="2:85" x14ac:dyDescent="0.35">
      <c r="B38" s="25"/>
      <c r="C38" s="80">
        <v>38</v>
      </c>
      <c r="D38" s="128">
        <v>2042</v>
      </c>
      <c r="E38" s="128" t="s">
        <v>92</v>
      </c>
      <c r="F38" s="164" t="s">
        <v>300</v>
      </c>
      <c r="G38" s="128">
        <v>1.67</v>
      </c>
      <c r="H38" s="128">
        <v>1828</v>
      </c>
      <c r="I38" s="128">
        <v>1280</v>
      </c>
      <c r="J38" s="128">
        <v>4</v>
      </c>
      <c r="K38" s="128">
        <f t="shared" si="0"/>
        <v>4</v>
      </c>
      <c r="L38" s="133">
        <v>38.800248630200002</v>
      </c>
      <c r="M38" s="133">
        <v>-121.22513508999999</v>
      </c>
      <c r="N38" s="128" t="s">
        <v>158</v>
      </c>
      <c r="O38" s="128" t="s">
        <v>98</v>
      </c>
      <c r="P38" s="128" t="s">
        <v>96</v>
      </c>
      <c r="Q38" s="128" t="s">
        <v>94</v>
      </c>
      <c r="R38" s="128" t="s">
        <v>95</v>
      </c>
      <c r="S38" s="128" t="s">
        <v>96</v>
      </c>
      <c r="T38" s="128" t="s">
        <v>98</v>
      </c>
      <c r="U38" s="128" t="s">
        <v>122</v>
      </c>
      <c r="V38" s="128" t="s">
        <v>122</v>
      </c>
      <c r="W38" s="128" t="s">
        <v>94</v>
      </c>
      <c r="X38" s="128" t="s">
        <v>98</v>
      </c>
      <c r="Y38" s="128" t="s">
        <v>94</v>
      </c>
      <c r="Z38" s="128" t="s">
        <v>94</v>
      </c>
      <c r="AA38" s="128" t="s">
        <v>99</v>
      </c>
      <c r="AB38" s="82" t="str">
        <f>INDEX( '[1]Full Existing Stops'!$AS:$AS, MATCH(D38,'[1]Full Existing Stops'!$D:$D, 0))</f>
        <v>Y</v>
      </c>
      <c r="AC38" s="128" t="str">
        <f>INDEX( '[1]Full Existing Stops'!$AW:$AW, MATCH(D38,'[1]Full Existing Stops'!$D:$D, 0))</f>
        <v>6 cont</v>
      </c>
      <c r="AD38" s="82">
        <v>6</v>
      </c>
      <c r="AE38" s="128" t="str">
        <f>INDEX( '[1]Full Existing Stops'!$AZ:$AZ, MATCH(D38,'[1]Full Existing Stops'!$D:$D, 0))</f>
        <v>Y</v>
      </c>
      <c r="AF38" s="128" t="s">
        <v>94</v>
      </c>
      <c r="AG38" s="128" t="s">
        <v>94</v>
      </c>
      <c r="AH38" s="82" t="str">
        <f>INDEX( '[1]Full Existing Stops'!$BH:$BH, MATCH(D38,'[1]Full Existing Stops'!$D:$D, 0))</f>
        <v>N</v>
      </c>
      <c r="AI38" s="82">
        <f>INDEX( '[1]Full Existing Stops'!$BJ:$BJ, MATCH(D38,'[1]Full Existing Stops'!$D:$D, 0))</f>
        <v>2</v>
      </c>
      <c r="AJ38" s="82" t="str">
        <f>INDEX( '[1]Full Existing Stops'!$BF:$BF, MATCH(D38,'[1]Full Existing Stops'!$D:$D, 0))</f>
        <v>N/A</v>
      </c>
      <c r="AK38" s="82">
        <v>0</v>
      </c>
      <c r="AL38" s="82" t="s">
        <v>101</v>
      </c>
      <c r="AM38" s="82" t="s">
        <v>104</v>
      </c>
      <c r="AN38" s="82" t="str">
        <f>INDEX( '[1]Full Existing Stops'!$AG:$AG, MATCH(D38,'[1]Full Existing Stops'!$D:$D, 0))</f>
        <v>N</v>
      </c>
      <c r="AO38" s="82" t="str">
        <f>INDEX( '[1]Full Existing Stops'!$AH:$AH, MATCH(D38,'[1]Full Existing Stops'!$D:$D, 0))</f>
        <v xml:space="preserve"> - </v>
      </c>
      <c r="AP38" s="128"/>
      <c r="AQ38" s="82" t="str">
        <f t="shared" ref="AQ38:AX47" si="26">IF(ISNUMBER(SEARCH(AQ$7,$N38)), "X", "")</f>
        <v/>
      </c>
      <c r="AR38" s="82" t="str">
        <f t="shared" si="26"/>
        <v>X</v>
      </c>
      <c r="AS38" s="82" t="str">
        <f t="shared" si="26"/>
        <v/>
      </c>
      <c r="AT38" s="82" t="str">
        <f t="shared" si="26"/>
        <v/>
      </c>
      <c r="AU38" s="82" t="str">
        <f t="shared" si="26"/>
        <v/>
      </c>
      <c r="AV38" s="82" t="str">
        <f t="shared" si="26"/>
        <v/>
      </c>
      <c r="AW38" s="82" t="str">
        <f t="shared" si="26"/>
        <v/>
      </c>
      <c r="AX38" s="82" t="str">
        <f t="shared" si="26"/>
        <v/>
      </c>
      <c r="AY38" s="82"/>
      <c r="AZ38" s="82" t="s">
        <v>101</v>
      </c>
      <c r="BA38" s="82"/>
      <c r="BB38" s="82">
        <f t="shared" si="2"/>
        <v>1.67</v>
      </c>
      <c r="BC38" s="204">
        <f t="shared" si="25"/>
        <v>1.67</v>
      </c>
      <c r="BD38" s="82"/>
      <c r="BE38" s="82" t="str">
        <f t="shared" si="4"/>
        <v/>
      </c>
      <c r="BF38" s="82" t="str">
        <f t="shared" si="5"/>
        <v>X</v>
      </c>
      <c r="BG38" s="82" t="str">
        <f t="shared" si="6"/>
        <v/>
      </c>
      <c r="BH38" s="82" t="str">
        <f t="shared" si="7"/>
        <v>X</v>
      </c>
      <c r="BI38" s="82" t="str">
        <f t="shared" si="8"/>
        <v/>
      </c>
      <c r="BJ38" s="82" t="str">
        <f t="shared" si="9"/>
        <v>X</v>
      </c>
      <c r="BK38" s="82">
        <f t="shared" si="10"/>
        <v>2</v>
      </c>
      <c r="BL38" s="82" t="str">
        <f t="shared" si="11"/>
        <v/>
      </c>
      <c r="BM38" s="82" t="str">
        <f t="shared" si="12"/>
        <v>X</v>
      </c>
      <c r="BN38" s="82" t="str">
        <f t="shared" si="13"/>
        <v/>
      </c>
      <c r="BO38" s="82" t="str">
        <f t="shared" si="14"/>
        <v>X</v>
      </c>
      <c r="BP38" s="82" t="str">
        <f t="shared" si="15"/>
        <v/>
      </c>
      <c r="BQ38" s="82"/>
      <c r="BR38" s="82" t="str">
        <f t="shared" si="16"/>
        <v>X</v>
      </c>
      <c r="BS38" s="82" t="str">
        <f t="shared" si="17"/>
        <v>X</v>
      </c>
      <c r="BT38" s="82" t="str">
        <f t="shared" si="18"/>
        <v/>
      </c>
      <c r="BU38" s="82" t="str">
        <f t="shared" si="19"/>
        <v>X</v>
      </c>
      <c r="BV38" s="82"/>
      <c r="BW38" s="82"/>
      <c r="BX38" s="82"/>
      <c r="BY38" s="82"/>
      <c r="BZ38" s="82" t="str">
        <f t="shared" si="20"/>
        <v>X</v>
      </c>
      <c r="CA38" s="82"/>
      <c r="CB38" s="82"/>
      <c r="CC38" s="82"/>
      <c r="CD38" s="82" t="str">
        <f t="shared" si="21"/>
        <v/>
      </c>
      <c r="CE38" s="82" t="str">
        <f t="shared" si="22"/>
        <v>X</v>
      </c>
      <c r="CF38" s="82"/>
      <c r="CG38" s="42"/>
    </row>
    <row r="39" spans="2:85" ht="29" x14ac:dyDescent="0.35">
      <c r="B39" s="27"/>
      <c r="C39" s="84">
        <v>39</v>
      </c>
      <c r="D39" s="126">
        <v>2043</v>
      </c>
      <c r="E39" s="126" t="s">
        <v>92</v>
      </c>
      <c r="F39" s="165" t="s">
        <v>284</v>
      </c>
      <c r="G39" s="126">
        <v>1.67</v>
      </c>
      <c r="H39" s="126">
        <v>1828</v>
      </c>
      <c r="I39" s="126">
        <v>1280</v>
      </c>
      <c r="J39" s="126">
        <v>4</v>
      </c>
      <c r="K39" s="126">
        <f t="shared" si="0"/>
        <v>4</v>
      </c>
      <c r="L39" s="134">
        <v>38.798056042699997</v>
      </c>
      <c r="M39" s="134">
        <v>-121.223323401</v>
      </c>
      <c r="N39" s="126" t="s">
        <v>158</v>
      </c>
      <c r="O39" s="126" t="s">
        <v>129</v>
      </c>
      <c r="P39" s="126" t="s">
        <v>94</v>
      </c>
      <c r="Q39" s="126" t="s">
        <v>94</v>
      </c>
      <c r="R39" s="126" t="s">
        <v>95</v>
      </c>
      <c r="S39" s="126" t="s">
        <v>96</v>
      </c>
      <c r="T39" s="126" t="s">
        <v>107</v>
      </c>
      <c r="U39" s="126" t="s">
        <v>98</v>
      </c>
      <c r="V39" s="126" t="s">
        <v>122</v>
      </c>
      <c r="W39" s="126" t="s">
        <v>94</v>
      </c>
      <c r="X39" s="126" t="s">
        <v>98</v>
      </c>
      <c r="Y39" s="126" t="s">
        <v>94</v>
      </c>
      <c r="Z39" s="126" t="s">
        <v>94</v>
      </c>
      <c r="AA39" s="126" t="s">
        <v>301</v>
      </c>
      <c r="AB39" s="86" t="str">
        <f>INDEX( '[1]Full Existing Stops'!$AS:$AS, MATCH(D39,'[1]Full Existing Stops'!$D:$D, 0))</f>
        <v>Y</v>
      </c>
      <c r="AC39" s="126" t="str">
        <f>INDEX( '[1]Full Existing Stops'!$AW:$AW, MATCH(D39,'[1]Full Existing Stops'!$D:$D, 0))</f>
        <v>4 x cont</v>
      </c>
      <c r="AD39" s="86">
        <v>4</v>
      </c>
      <c r="AE39" s="126" t="str">
        <f>INDEX( '[1]Full Existing Stops'!$AZ:$AZ, MATCH(D39,'[1]Full Existing Stops'!$D:$D, 0))</f>
        <v>Y</v>
      </c>
      <c r="AF39" s="126" t="s">
        <v>94</v>
      </c>
      <c r="AG39" s="126" t="s">
        <v>94</v>
      </c>
      <c r="AH39" s="86" t="str">
        <f>INDEX( '[1]Full Existing Stops'!$BH:$BH, MATCH(D39,'[1]Full Existing Stops'!$D:$D, 0))</f>
        <v>N</v>
      </c>
      <c r="AI39" s="86">
        <f>INDEX( '[1]Full Existing Stops'!$BJ:$BJ, MATCH(D39,'[1]Full Existing Stops'!$D:$D, 0))</f>
        <v>2</v>
      </c>
      <c r="AJ39" s="86" t="str">
        <f>INDEX( '[1]Full Existing Stops'!$BF:$BF, MATCH(D39,'[1]Full Existing Stops'!$D:$D, 0))</f>
        <v>NA</v>
      </c>
      <c r="AK39" s="86" t="s">
        <v>122</v>
      </c>
      <c r="AL39" s="86" t="s">
        <v>101</v>
      </c>
      <c r="AM39" s="86" t="s">
        <v>104</v>
      </c>
      <c r="AN39" s="86" t="str">
        <f>INDEX( '[1]Full Existing Stops'!$AG:$AG, MATCH(D39,'[1]Full Existing Stops'!$D:$D, 0))</f>
        <v>Y</v>
      </c>
      <c r="AO39" s="86" t="str">
        <f>INDEX( '[1]Full Existing Stops'!$AH:$AH, MATCH(D39,'[1]Full Existing Stops'!$D:$D, 0))</f>
        <v xml:space="preserve"> - </v>
      </c>
      <c r="AP39" s="86"/>
      <c r="AQ39" s="86" t="str">
        <f t="shared" si="26"/>
        <v/>
      </c>
      <c r="AR39" s="86" t="str">
        <f t="shared" si="26"/>
        <v>X</v>
      </c>
      <c r="AS39" s="86" t="str">
        <f t="shared" si="26"/>
        <v/>
      </c>
      <c r="AT39" s="86" t="str">
        <f t="shared" si="26"/>
        <v/>
      </c>
      <c r="AU39" s="86" t="str">
        <f t="shared" si="26"/>
        <v/>
      </c>
      <c r="AV39" s="86" t="str">
        <f t="shared" si="26"/>
        <v/>
      </c>
      <c r="AW39" s="86" t="str">
        <f t="shared" si="26"/>
        <v/>
      </c>
      <c r="AX39" s="86" t="str">
        <f t="shared" si="26"/>
        <v/>
      </c>
      <c r="AY39" s="86"/>
      <c r="AZ39" s="86" t="s">
        <v>101</v>
      </c>
      <c r="BA39" s="86"/>
      <c r="BB39" s="82">
        <f t="shared" si="2"/>
        <v>1.67</v>
      </c>
      <c r="BC39" s="205">
        <f t="shared" si="25"/>
        <v>1.67</v>
      </c>
      <c r="BD39" s="86"/>
      <c r="BE39" s="86" t="str">
        <f t="shared" si="4"/>
        <v/>
      </c>
      <c r="BF39" s="86" t="str">
        <f t="shared" si="5"/>
        <v/>
      </c>
      <c r="BG39" s="86" t="str">
        <f t="shared" si="6"/>
        <v/>
      </c>
      <c r="BH39" s="86" t="str">
        <f t="shared" si="7"/>
        <v/>
      </c>
      <c r="BI39" s="86" t="str">
        <f t="shared" si="8"/>
        <v/>
      </c>
      <c r="BJ39" s="86" t="str">
        <f t="shared" si="9"/>
        <v>X</v>
      </c>
      <c r="BK39" s="86">
        <f t="shared" si="10"/>
        <v>4</v>
      </c>
      <c r="BL39" s="86" t="str">
        <f t="shared" si="11"/>
        <v/>
      </c>
      <c r="BM39" s="86" t="str">
        <f t="shared" si="12"/>
        <v>X</v>
      </c>
      <c r="BN39" s="86" t="str">
        <f t="shared" si="13"/>
        <v/>
      </c>
      <c r="BO39" s="86" t="str">
        <f t="shared" si="14"/>
        <v>X</v>
      </c>
      <c r="BP39" s="86" t="str">
        <f t="shared" si="15"/>
        <v/>
      </c>
      <c r="BQ39" s="86"/>
      <c r="BR39" s="86" t="str">
        <f t="shared" si="16"/>
        <v>X</v>
      </c>
      <c r="BS39" s="86" t="str">
        <f t="shared" si="17"/>
        <v>X</v>
      </c>
      <c r="BT39" s="86" t="str">
        <f t="shared" si="18"/>
        <v/>
      </c>
      <c r="BU39" s="86" t="str">
        <f t="shared" si="19"/>
        <v>X</v>
      </c>
      <c r="BV39" s="86"/>
      <c r="BW39" s="86"/>
      <c r="BX39" s="86"/>
      <c r="BY39" s="86"/>
      <c r="BZ39" s="86" t="str">
        <f t="shared" si="20"/>
        <v>X</v>
      </c>
      <c r="CA39" s="86"/>
      <c r="CB39" s="86"/>
      <c r="CC39" s="86"/>
      <c r="CD39" s="86" t="str">
        <f t="shared" si="21"/>
        <v/>
      </c>
      <c r="CE39" s="86" t="str">
        <f t="shared" si="22"/>
        <v>X</v>
      </c>
      <c r="CF39" s="86"/>
      <c r="CG39" s="43"/>
    </row>
    <row r="40" spans="2:85" x14ac:dyDescent="0.35">
      <c r="B40" s="25"/>
      <c r="C40" s="80">
        <v>84</v>
      </c>
      <c r="D40" s="128">
        <v>7005</v>
      </c>
      <c r="E40" s="128" t="s">
        <v>92</v>
      </c>
      <c r="F40" s="164" t="s">
        <v>302</v>
      </c>
      <c r="G40" s="128">
        <v>1.61</v>
      </c>
      <c r="H40" s="128">
        <v>500</v>
      </c>
      <c r="I40" s="128">
        <v>1448</v>
      </c>
      <c r="J40" s="128">
        <v>4</v>
      </c>
      <c r="K40" s="128">
        <f t="shared" ref="K40:K71" si="27">J40</f>
        <v>4</v>
      </c>
      <c r="L40" s="133">
        <v>38.873827481699998</v>
      </c>
      <c r="M40" s="133">
        <v>-121.303798879</v>
      </c>
      <c r="N40" s="128" t="s">
        <v>128</v>
      </c>
      <c r="O40" s="128" t="s">
        <v>112</v>
      </c>
      <c r="P40" s="128" t="s">
        <v>94</v>
      </c>
      <c r="Q40" s="128" t="s">
        <v>94</v>
      </c>
      <c r="R40" s="128" t="s">
        <v>95</v>
      </c>
      <c r="S40" s="128" t="s">
        <v>96</v>
      </c>
      <c r="T40" s="128" t="s">
        <v>97</v>
      </c>
      <c r="U40" s="128" t="s">
        <v>98</v>
      </c>
      <c r="V40" s="128" t="s">
        <v>122</v>
      </c>
      <c r="W40" s="128" t="s">
        <v>94</v>
      </c>
      <c r="X40" s="128" t="s">
        <v>98</v>
      </c>
      <c r="Y40" s="128" t="s">
        <v>100</v>
      </c>
      <c r="Z40" s="128" t="s">
        <v>100</v>
      </c>
      <c r="AA40" s="128" t="s">
        <v>99</v>
      </c>
      <c r="AB40" s="82" t="str">
        <f>INDEX( '[1]Full Existing Stops'!$AS:$AS, MATCH(D40,'[1]Full Existing Stops'!$D:$D, 0))</f>
        <v>Y</v>
      </c>
      <c r="AC40" s="128" t="str">
        <f>INDEX( '[1]Full Existing Stops'!$AW:$AW, MATCH(D40,'[1]Full Existing Stops'!$D:$D, 0))</f>
        <v>7 x cont</v>
      </c>
      <c r="AD40" s="82">
        <v>7</v>
      </c>
      <c r="AE40" s="128" t="str">
        <f>INDEX( '[1]Full Existing Stops'!$AZ:$AZ, MATCH(D40,'[1]Full Existing Stops'!$D:$D, 0))</f>
        <v>Y</v>
      </c>
      <c r="AF40" s="128" t="s">
        <v>96</v>
      </c>
      <c r="AG40" s="128" t="s">
        <v>100</v>
      </c>
      <c r="AH40" s="82" t="str">
        <f>INDEX( '[1]Full Existing Stops'!$BH:$BH, MATCH(D40,'[1]Full Existing Stops'!$D:$D, 0))</f>
        <v>Y - Nearby</v>
      </c>
      <c r="AI40" s="82">
        <f>INDEX( '[1]Full Existing Stops'!$BJ:$BJ, MATCH(D40,'[1]Full Existing Stops'!$D:$D, 0))</f>
        <v>2</v>
      </c>
      <c r="AJ40" s="82" t="str">
        <f>INDEX( '[1]Full Existing Stops'!$BF:$BF, MATCH(D40,'[1]Full Existing Stops'!$D:$D, 0))</f>
        <v>Ross, Sprouts</v>
      </c>
      <c r="AK40" s="82">
        <v>0</v>
      </c>
      <c r="AL40" s="82" t="s">
        <v>114</v>
      </c>
      <c r="AM40" s="82" t="s">
        <v>104</v>
      </c>
      <c r="AN40" s="82" t="str">
        <f>INDEX( '[1]Full Existing Stops'!$AG:$AG, MATCH(D40,'[1]Full Existing Stops'!$D:$D, 0))</f>
        <v>Y</v>
      </c>
      <c r="AO40" s="82" t="str">
        <f>INDEX( '[1]Full Existing Stops'!$AH:$AH, MATCH(D40,'[1]Full Existing Stops'!$D:$D, 0))</f>
        <v>Trees</v>
      </c>
      <c r="AP40" s="128"/>
      <c r="AQ40" s="82" t="str">
        <f t="shared" si="26"/>
        <v/>
      </c>
      <c r="AR40" s="82" t="str">
        <f t="shared" si="26"/>
        <v/>
      </c>
      <c r="AS40" s="82" t="str">
        <f t="shared" si="26"/>
        <v/>
      </c>
      <c r="AT40" s="82" t="str">
        <f t="shared" si="26"/>
        <v/>
      </c>
      <c r="AU40" s="82" t="str">
        <f t="shared" si="26"/>
        <v/>
      </c>
      <c r="AV40" s="82" t="str">
        <f t="shared" si="26"/>
        <v/>
      </c>
      <c r="AW40" s="82" t="str">
        <f t="shared" si="26"/>
        <v>X</v>
      </c>
      <c r="AX40" s="82" t="str">
        <f t="shared" si="26"/>
        <v/>
      </c>
      <c r="AY40" s="82"/>
      <c r="AZ40" s="82" t="s">
        <v>114</v>
      </c>
      <c r="BA40" s="82" t="s">
        <v>159</v>
      </c>
      <c r="BB40" s="82">
        <f t="shared" ref="BB40:BB71" si="28">IF(ISNUMBER(BC40),BC40,-1)</f>
        <v>1.61</v>
      </c>
      <c r="BC40" s="204">
        <f t="shared" si="25"/>
        <v>1.61</v>
      </c>
      <c r="BD40" s="82"/>
      <c r="BE40" s="82" t="str">
        <f t="shared" ref="BE40:BE71" si="29">IF(OR(ISNUMBER(SEARCH("N", S40)), ISNUMBER(SEARCH("-", S40))), "X", "")</f>
        <v/>
      </c>
      <c r="BF40" s="82" t="str">
        <f t="shared" ref="BF40:BF71" si="30">IF(OR(ISNUMBER(SEARCH("N", O40)), ISNUMBER(SEARCH("-", O40))), "X", "")</f>
        <v/>
      </c>
      <c r="BG40" s="82" t="str">
        <f t="shared" ref="BG40:BG71" si="31">IF(AND(BF40&lt;&gt;"X", OR(ISNUMBER(SEARCH("D", O40)), ISNUMBER(SEARCH("F", O40)))), "X", "")</f>
        <v/>
      </c>
      <c r="BH40" s="82" t="str">
        <f t="shared" ref="BH40:BH71" si="32">IF(P40="Y", "X", "")</f>
        <v/>
      </c>
      <c r="BI40" s="82" t="str">
        <f t="shared" ref="BI40:BI71" si="33">IF(OR(ISNUMBER(SEARCH("N", AB40)), ISNUMBER(SEARCH("-", AB40))), "X", "")</f>
        <v/>
      </c>
      <c r="BJ40" s="82" t="str">
        <f t="shared" ref="BJ40:BJ71" si="34">IF(AD40 &lt; 8, "X", "")</f>
        <v>X</v>
      </c>
      <c r="BK40" s="82">
        <f t="shared" ref="BK40:BK71" si="35">IF(AD40 &lt; 8, 8 - AD40, "")</f>
        <v>1</v>
      </c>
      <c r="BL40" s="82" t="str">
        <f t="shared" ref="BL40:BL71" si="36">IF(AE40="N", "X", "")</f>
        <v/>
      </c>
      <c r="BM40" s="82" t="str">
        <f t="shared" ref="BM40:BM71" si="37">IF(OR(ISNUMBER(SEARCH("N", W40)), ISNUMBER(SEARCH("-", W40))), "X", "")</f>
        <v>X</v>
      </c>
      <c r="BN40" s="82" t="str">
        <f t="shared" ref="BN40:BN71" si="38">IF(AND(BM40&lt;&gt;"X", OR(ISNUMBER(SEARCH("D", X40)), ISNUMBER(SEARCH("F", X40)))), "X", "")</f>
        <v/>
      </c>
      <c r="BO40" s="82" t="str">
        <f t="shared" ref="BO40:BO71" si="39">IF(OR(ISNUMBER(SEARCH("bad", AM40)),
       ISNUMBER(SEARCH("replace", AM40)),
       ISNUMBER(SEARCH("Map", AM40))),
    "",
IF(OR(ISNUMBER(SEARCH("N", AM40)),
       ISNUMBER(SEARCH("-", AM40)),
       ISNUMBER(SEARCH("X", AM40))),
    "X",
    ""))</f>
        <v>X</v>
      </c>
      <c r="BP40" s="82" t="str">
        <f t="shared" ref="BP40:BP71" si="40">IF(AND(BO40&lt;&gt;"X",
        OR(ISNUMBER(SEARCH("D", AM40)),
           ISNUMBER(SEARCH("F", AM40)),
           ISNUMBER(SEARCH("bad", AM40)),
           ISNUMBER(SEARCH("replace", AM40)))),
   "X",
   "")</f>
        <v/>
      </c>
      <c r="BQ40" s="82"/>
      <c r="BR40" s="82" t="str">
        <f t="shared" ref="BR40:BR71" si="41">IF(OR(ISNUMBER(SEARCH("N", Y40)), ISNUMBER(SEARCH("-", Y40))), "X", "")</f>
        <v>X</v>
      </c>
      <c r="BS40" s="82" t="str">
        <f t="shared" ref="BS40:BS71" si="42">IF(OR(ISNUMBER(SEARCH("N", V40)), ISNUMBER(SEARCH("-", V40))), "X", "")</f>
        <v>X</v>
      </c>
      <c r="BT40" s="82" t="str">
        <f t="shared" ref="BT40:BT71" si="43">IF(AND(BS40&lt;&gt;"X", OR(ISNUMBER(SEARCH("D", V40)), ISNUMBER(SEARCH("F", V40)))), "X", "")</f>
        <v/>
      </c>
      <c r="BU40" s="82" t="str">
        <f t="shared" ref="BU40:BU71" si="44">IF(OR(ISNUMBER(SEARCH("N", AG40)), ISNUMBER(SEARCH("-", AG40))), "X", "")</f>
        <v>X</v>
      </c>
      <c r="BV40" s="82"/>
      <c r="BW40" s="82"/>
      <c r="BX40" s="82"/>
      <c r="BY40" s="82"/>
      <c r="BZ40" s="82" t="str">
        <f t="shared" ref="BZ40:BZ71" si="45">IF(OR(ISNUMBER(SEARCH("N", AF40)), ISNUMBER(SEARCH("-", AF40))), "X", "")</f>
        <v/>
      </c>
      <c r="CA40" s="82"/>
      <c r="CB40" s="82"/>
      <c r="CC40" s="82"/>
      <c r="CD40" s="82" t="str">
        <f t="shared" ref="CD40:CD71" si="46">IF(OR(ISNUMBER(SEARCH("N", AI40)), ISNUMBER(SEARCH("-", AI40))), "X", "")</f>
        <v/>
      </c>
      <c r="CE40" s="82" t="str">
        <f t="shared" ref="CE40:CE71" si="47">IF(OR(ISNUMBER(SEARCH("N", AH40)), ISNUMBER(SEARCH("-", AH40))), "X", "")</f>
        <v>X</v>
      </c>
      <c r="CF40" s="82"/>
      <c r="CG40" s="42"/>
    </row>
    <row r="41" spans="2:85" x14ac:dyDescent="0.35">
      <c r="B41" s="27"/>
      <c r="C41" s="84">
        <v>81</v>
      </c>
      <c r="D41" s="126">
        <v>7002</v>
      </c>
      <c r="E41" s="126" t="s">
        <v>92</v>
      </c>
      <c r="F41" s="165" t="s">
        <v>303</v>
      </c>
      <c r="G41" s="126">
        <v>1.61</v>
      </c>
      <c r="H41" s="126">
        <v>1490</v>
      </c>
      <c r="I41" s="126">
        <v>3442</v>
      </c>
      <c r="J41" s="126">
        <v>4</v>
      </c>
      <c r="K41" s="126">
        <f t="shared" si="27"/>
        <v>4</v>
      </c>
      <c r="L41" s="134">
        <v>38.886430873000002</v>
      </c>
      <c r="M41" s="134">
        <v>-121.290366756</v>
      </c>
      <c r="N41" s="126" t="s">
        <v>128</v>
      </c>
      <c r="O41" s="126" t="s">
        <v>107</v>
      </c>
      <c r="P41" s="126" t="s">
        <v>94</v>
      </c>
      <c r="Q41" s="126" t="s">
        <v>94</v>
      </c>
      <c r="R41" s="126" t="s">
        <v>95</v>
      </c>
      <c r="S41" s="126" t="s">
        <v>96</v>
      </c>
      <c r="T41" s="126" t="s">
        <v>98</v>
      </c>
      <c r="U41" s="126" t="s">
        <v>122</v>
      </c>
      <c r="V41" s="126" t="s">
        <v>122</v>
      </c>
      <c r="W41" s="126" t="s">
        <v>94</v>
      </c>
      <c r="X41" s="126" t="s">
        <v>98</v>
      </c>
      <c r="Y41" s="126" t="s">
        <v>100</v>
      </c>
      <c r="Z41" s="126" t="s">
        <v>100</v>
      </c>
      <c r="AA41" s="126" t="s">
        <v>148</v>
      </c>
      <c r="AB41" s="86" t="str">
        <f>INDEX( '[1]Full Existing Stops'!$AS:$AS, MATCH(D41,'[1]Full Existing Stops'!$D:$D, 0))</f>
        <v>Y</v>
      </c>
      <c r="AC41" s="126" t="str">
        <f>INDEX( '[1]Full Existing Stops'!$AW:$AW, MATCH(D41,'[1]Full Existing Stops'!$D:$D, 0))</f>
        <v>4.5 x cont</v>
      </c>
      <c r="AD41" s="86">
        <v>4.5</v>
      </c>
      <c r="AE41" s="126" t="str">
        <f>INDEX( '[1]Full Existing Stops'!$AZ:$AZ, MATCH(D41,'[1]Full Existing Stops'!$D:$D, 0))</f>
        <v>Y</v>
      </c>
      <c r="AF41" s="126" t="s">
        <v>96</v>
      </c>
      <c r="AG41" s="126" t="s">
        <v>100</v>
      </c>
      <c r="AH41" s="86" t="str">
        <f>INDEX( '[1]Full Existing Stops'!$BH:$BH, MATCH(D41,'[1]Full Existing Stops'!$D:$D, 0))</f>
        <v xml:space="preserve">N </v>
      </c>
      <c r="AI41" s="86">
        <f>INDEX( '[1]Full Existing Stops'!$BJ:$BJ, MATCH(D41,'[1]Full Existing Stops'!$D:$D, 0))</f>
        <v>2</v>
      </c>
      <c r="AJ41" s="86" t="str">
        <f>INDEX( '[1]Full Existing Stops'!$BF:$BF, MATCH(D41,'[1]Full Existing Stops'!$D:$D, 0))</f>
        <v>Residential, Post Office</v>
      </c>
      <c r="AK41" s="86">
        <v>0</v>
      </c>
      <c r="AL41" s="86" t="s">
        <v>114</v>
      </c>
      <c r="AM41" s="86" t="s">
        <v>104</v>
      </c>
      <c r="AN41" s="86" t="str">
        <f>INDEX( '[1]Full Existing Stops'!$AG:$AG, MATCH(D41,'[1]Full Existing Stops'!$D:$D, 0))</f>
        <v>Y</v>
      </c>
      <c r="AO41" s="86" t="str">
        <f>INDEX( '[1]Full Existing Stops'!$AH:$AH, MATCH(D41,'[1]Full Existing Stops'!$D:$D, 0))</f>
        <v>Trees</v>
      </c>
      <c r="AP41" s="86"/>
      <c r="AQ41" s="86" t="str">
        <f t="shared" si="26"/>
        <v/>
      </c>
      <c r="AR41" s="86" t="str">
        <f t="shared" si="26"/>
        <v/>
      </c>
      <c r="AS41" s="86" t="str">
        <f t="shared" si="26"/>
        <v/>
      </c>
      <c r="AT41" s="86" t="str">
        <f t="shared" si="26"/>
        <v/>
      </c>
      <c r="AU41" s="86" t="str">
        <f t="shared" si="26"/>
        <v/>
      </c>
      <c r="AV41" s="86" t="str">
        <f t="shared" si="26"/>
        <v/>
      </c>
      <c r="AW41" s="86" t="str">
        <f t="shared" si="26"/>
        <v>X</v>
      </c>
      <c r="AX41" s="86" t="str">
        <f t="shared" si="26"/>
        <v/>
      </c>
      <c r="AY41" s="86"/>
      <c r="AZ41" s="86" t="s">
        <v>114</v>
      </c>
      <c r="BA41" s="86"/>
      <c r="BB41" s="82">
        <f t="shared" si="28"/>
        <v>1.61</v>
      </c>
      <c r="BC41" s="205">
        <f t="shared" si="25"/>
        <v>1.61</v>
      </c>
      <c r="BD41" s="86"/>
      <c r="BE41" s="86" t="str">
        <f t="shared" si="29"/>
        <v/>
      </c>
      <c r="BF41" s="86" t="str">
        <f t="shared" si="30"/>
        <v/>
      </c>
      <c r="BG41" s="86" t="str">
        <f t="shared" si="31"/>
        <v/>
      </c>
      <c r="BH41" s="86" t="str">
        <f t="shared" si="32"/>
        <v/>
      </c>
      <c r="BI41" s="86" t="str">
        <f t="shared" si="33"/>
        <v/>
      </c>
      <c r="BJ41" s="86" t="str">
        <f t="shared" si="34"/>
        <v>X</v>
      </c>
      <c r="BK41" s="86">
        <f t="shared" si="35"/>
        <v>3.5</v>
      </c>
      <c r="BL41" s="86" t="str">
        <f t="shared" si="36"/>
        <v/>
      </c>
      <c r="BM41" s="86" t="str">
        <f t="shared" si="37"/>
        <v>X</v>
      </c>
      <c r="BN41" s="86" t="str">
        <f t="shared" si="38"/>
        <v/>
      </c>
      <c r="BO41" s="86" t="str">
        <f t="shared" si="39"/>
        <v>X</v>
      </c>
      <c r="BP41" s="86" t="str">
        <f t="shared" si="40"/>
        <v/>
      </c>
      <c r="BQ41" s="86"/>
      <c r="BR41" s="86" t="str">
        <f t="shared" si="41"/>
        <v>X</v>
      </c>
      <c r="BS41" s="86" t="str">
        <f t="shared" si="42"/>
        <v>X</v>
      </c>
      <c r="BT41" s="86" t="str">
        <f t="shared" si="43"/>
        <v/>
      </c>
      <c r="BU41" s="86" t="str">
        <f t="shared" si="44"/>
        <v>X</v>
      </c>
      <c r="BV41" s="86"/>
      <c r="BW41" s="86"/>
      <c r="BX41" s="86"/>
      <c r="BY41" s="86"/>
      <c r="BZ41" s="86" t="str">
        <f t="shared" si="45"/>
        <v/>
      </c>
      <c r="CA41" s="86"/>
      <c r="CB41" s="86"/>
      <c r="CC41" s="86"/>
      <c r="CD41" s="86" t="str">
        <f t="shared" si="46"/>
        <v/>
      </c>
      <c r="CE41" s="86" t="str">
        <f t="shared" si="47"/>
        <v>X</v>
      </c>
      <c r="CF41" s="86"/>
      <c r="CG41" s="43"/>
    </row>
    <row r="42" spans="2:85" x14ac:dyDescent="0.35">
      <c r="B42" s="25"/>
      <c r="C42" s="80">
        <v>50</v>
      </c>
      <c r="D42" s="128">
        <v>3007</v>
      </c>
      <c r="E42" s="128" t="s">
        <v>92</v>
      </c>
      <c r="F42" s="164" t="s">
        <v>304</v>
      </c>
      <c r="G42" s="128">
        <v>1.46</v>
      </c>
      <c r="H42" s="128">
        <v>1152</v>
      </c>
      <c r="I42" s="128">
        <v>1138</v>
      </c>
      <c r="J42" s="128">
        <v>4</v>
      </c>
      <c r="K42" s="128">
        <f t="shared" si="27"/>
        <v>4</v>
      </c>
      <c r="L42" s="133">
        <v>38.937829578600002</v>
      </c>
      <c r="M42" s="133">
        <v>-121.101088662</v>
      </c>
      <c r="N42" s="128" t="s">
        <v>206</v>
      </c>
      <c r="O42" s="128" t="s">
        <v>107</v>
      </c>
      <c r="P42" s="128" t="s">
        <v>94</v>
      </c>
      <c r="Q42" s="128" t="s">
        <v>94</v>
      </c>
      <c r="R42" s="128" t="s">
        <v>95</v>
      </c>
      <c r="S42" s="128" t="s">
        <v>96</v>
      </c>
      <c r="T42" s="128" t="s">
        <v>108</v>
      </c>
      <c r="U42" s="128" t="s">
        <v>98</v>
      </c>
      <c r="V42" s="128" t="s">
        <v>122</v>
      </c>
      <c r="W42" s="128" t="s">
        <v>96</v>
      </c>
      <c r="X42" s="128" t="s">
        <v>305</v>
      </c>
      <c r="Y42" s="128" t="s">
        <v>96</v>
      </c>
      <c r="Z42" s="128" t="s">
        <v>96</v>
      </c>
      <c r="AA42" s="128" t="s">
        <v>148</v>
      </c>
      <c r="AB42" s="82" t="str">
        <f>INDEX( '[1]Full Existing Stops'!$AS:$AS, MATCH(D42,'[1]Full Existing Stops'!$D:$D, 0))</f>
        <v>Y</v>
      </c>
      <c r="AC42" s="128" t="str">
        <f>INDEX( '[1]Full Existing Stops'!$AW:$AW, MATCH(D42,'[1]Full Existing Stops'!$D:$D, 0))</f>
        <v>5' cont</v>
      </c>
      <c r="AD42" s="82">
        <v>5</v>
      </c>
      <c r="AE42" s="128" t="str">
        <f>INDEX( '[1]Full Existing Stops'!$AZ:$AZ, MATCH(D42,'[1]Full Existing Stops'!$D:$D, 0))</f>
        <v>Y</v>
      </c>
      <c r="AF42" s="128" t="s">
        <v>94</v>
      </c>
      <c r="AG42" s="128" t="s">
        <v>94</v>
      </c>
      <c r="AH42" s="82" t="str">
        <f>INDEX( '[1]Full Existing Stops'!$BH:$BH, MATCH(D42,'[1]Full Existing Stops'!$D:$D, 0))</f>
        <v>N</v>
      </c>
      <c r="AI42" s="82" t="str">
        <f>INDEX( '[1]Full Existing Stops'!$BJ:$BJ, MATCH(D42,'[1]Full Existing Stops'!$D:$D, 0))</f>
        <v>X</v>
      </c>
      <c r="AJ42" s="82" t="str">
        <f>INDEX( '[1]Full Existing Stops'!$BF:$BF, MATCH(D42,'[1]Full Existing Stops'!$D:$D, 0))</f>
        <v>Shelter</v>
      </c>
      <c r="AK42" s="82">
        <v>0</v>
      </c>
      <c r="AL42" s="82" t="s">
        <v>166</v>
      </c>
      <c r="AM42" s="82" t="s">
        <v>104</v>
      </c>
      <c r="AN42" s="82" t="str">
        <f>INDEX( '[1]Full Existing Stops'!$AG:$AG, MATCH(D42,'[1]Full Existing Stops'!$D:$D, 0))</f>
        <v>Y</v>
      </c>
      <c r="AO42" s="82" t="str">
        <f>INDEX( '[1]Full Existing Stops'!$AH:$AH, MATCH(D42,'[1]Full Existing Stops'!$D:$D, 0))</f>
        <v>Shelter</v>
      </c>
      <c r="AP42" s="128"/>
      <c r="AQ42" s="82" t="str">
        <f t="shared" si="26"/>
        <v/>
      </c>
      <c r="AR42" s="82" t="str">
        <f t="shared" si="26"/>
        <v/>
      </c>
      <c r="AS42" s="82" t="str">
        <f t="shared" si="26"/>
        <v>X</v>
      </c>
      <c r="AT42" s="82" t="str">
        <f t="shared" si="26"/>
        <v/>
      </c>
      <c r="AU42" s="82" t="str">
        <f t="shared" si="26"/>
        <v/>
      </c>
      <c r="AV42" s="82" t="str">
        <f t="shared" si="26"/>
        <v/>
      </c>
      <c r="AW42" s="82" t="str">
        <f t="shared" si="26"/>
        <v/>
      </c>
      <c r="AX42" s="82" t="str">
        <f t="shared" si="26"/>
        <v/>
      </c>
      <c r="AY42" s="82"/>
      <c r="AZ42" s="82" t="s">
        <v>200</v>
      </c>
      <c r="BA42" s="82" t="s">
        <v>159</v>
      </c>
      <c r="BB42" s="82">
        <f t="shared" si="28"/>
        <v>1.46</v>
      </c>
      <c r="BC42" s="204">
        <f t="shared" si="25"/>
        <v>1.46</v>
      </c>
      <c r="BD42" s="82"/>
      <c r="BE42" s="82" t="str">
        <f t="shared" si="29"/>
        <v/>
      </c>
      <c r="BF42" s="82" t="str">
        <f t="shared" si="30"/>
        <v/>
      </c>
      <c r="BG42" s="82" t="str">
        <f t="shared" si="31"/>
        <v/>
      </c>
      <c r="BH42" s="82" t="str">
        <f t="shared" si="32"/>
        <v/>
      </c>
      <c r="BI42" s="82" t="str">
        <f t="shared" si="33"/>
        <v/>
      </c>
      <c r="BJ42" s="82" t="str">
        <f t="shared" si="34"/>
        <v>X</v>
      </c>
      <c r="BK42" s="82">
        <f t="shared" si="35"/>
        <v>3</v>
      </c>
      <c r="BL42" s="82" t="str">
        <f t="shared" si="36"/>
        <v/>
      </c>
      <c r="BM42" s="82" t="str">
        <f t="shared" si="37"/>
        <v/>
      </c>
      <c r="BN42" s="82" t="str">
        <f t="shared" si="38"/>
        <v>X</v>
      </c>
      <c r="BO42" s="82" t="str">
        <f t="shared" si="39"/>
        <v>X</v>
      </c>
      <c r="BP42" s="82" t="str">
        <f t="shared" si="40"/>
        <v/>
      </c>
      <c r="BQ42" s="82"/>
      <c r="BR42" s="82" t="str">
        <f t="shared" si="41"/>
        <v/>
      </c>
      <c r="BS42" s="82" t="str">
        <f t="shared" si="42"/>
        <v>X</v>
      </c>
      <c r="BT42" s="82" t="str">
        <f t="shared" si="43"/>
        <v/>
      </c>
      <c r="BU42" s="82" t="str">
        <f t="shared" si="44"/>
        <v>X</v>
      </c>
      <c r="BV42" s="82"/>
      <c r="BW42" s="82"/>
      <c r="BX42" s="82"/>
      <c r="BY42" s="82"/>
      <c r="BZ42" s="82" t="str">
        <f t="shared" si="45"/>
        <v>X</v>
      </c>
      <c r="CA42" s="82"/>
      <c r="CB42" s="82"/>
      <c r="CC42" s="82"/>
      <c r="CD42" s="82" t="str">
        <f t="shared" si="46"/>
        <v/>
      </c>
      <c r="CE42" s="82" t="str">
        <f t="shared" si="47"/>
        <v>X</v>
      </c>
      <c r="CF42" s="82"/>
      <c r="CG42" s="42"/>
    </row>
    <row r="43" spans="2:85" x14ac:dyDescent="0.35">
      <c r="B43" s="27"/>
      <c r="C43" s="84">
        <v>62</v>
      </c>
      <c r="D43" s="126">
        <v>3021</v>
      </c>
      <c r="E43" s="126" t="s">
        <v>92</v>
      </c>
      <c r="F43" s="165" t="s">
        <v>306</v>
      </c>
      <c r="G43" s="126">
        <v>1.46</v>
      </c>
      <c r="H43" s="126">
        <v>1015</v>
      </c>
      <c r="I43" s="126">
        <v>1204</v>
      </c>
      <c r="J43" s="126">
        <v>4</v>
      </c>
      <c r="K43" s="126">
        <f t="shared" si="27"/>
        <v>4</v>
      </c>
      <c r="L43" s="134">
        <v>38.948018754700001</v>
      </c>
      <c r="M43" s="134">
        <v>-121.099150696</v>
      </c>
      <c r="N43" s="126" t="s">
        <v>206</v>
      </c>
      <c r="O43" s="126" t="s">
        <v>94</v>
      </c>
      <c r="P43" s="126" t="s">
        <v>94</v>
      </c>
      <c r="Q43" s="126" t="s">
        <v>94</v>
      </c>
      <c r="R43" s="126" t="s">
        <v>95</v>
      </c>
      <c r="S43" s="126" t="s">
        <v>94</v>
      </c>
      <c r="T43" s="126" t="s">
        <v>98</v>
      </c>
      <c r="U43" s="126">
        <v>3</v>
      </c>
      <c r="V43" s="126" t="s">
        <v>98</v>
      </c>
      <c r="W43" s="126" t="s">
        <v>96</v>
      </c>
      <c r="X43" s="126" t="s">
        <v>129</v>
      </c>
      <c r="Y43" s="126" t="s">
        <v>94</v>
      </c>
      <c r="Z43" s="126" t="s">
        <v>96</v>
      </c>
      <c r="AA43" s="126" t="s">
        <v>99</v>
      </c>
      <c r="AB43" s="86" t="str">
        <f>INDEX( '[1]Full Existing Stops'!$AS:$AS, MATCH(D43,'[1]Full Existing Stops'!$D:$D, 0))</f>
        <v>Y</v>
      </c>
      <c r="AC43" s="126" t="str">
        <f>INDEX( '[1]Full Existing Stops'!$AW:$AW, MATCH(D43,'[1]Full Existing Stops'!$D:$D, 0))</f>
        <v>4.5 x cont</v>
      </c>
      <c r="AD43" s="86">
        <v>4.5</v>
      </c>
      <c r="AE43" s="126" t="str">
        <f>INDEX( '[1]Full Existing Stops'!$AZ:$AZ, MATCH(D43,'[1]Full Existing Stops'!$D:$D, 0))</f>
        <v>Y</v>
      </c>
      <c r="AF43" s="126" t="s">
        <v>94</v>
      </c>
      <c r="AG43" s="126" t="s">
        <v>94</v>
      </c>
      <c r="AH43" s="86" t="str">
        <f>INDEX( '[1]Full Existing Stops'!$BH:$BH, MATCH(D43,'[1]Full Existing Stops'!$D:$D, 0))</f>
        <v>Y</v>
      </c>
      <c r="AI43" s="86">
        <f>INDEX( '[1]Full Existing Stops'!$BJ:$BJ, MATCH(D43,'[1]Full Existing Stops'!$D:$D, 0))</f>
        <v>2</v>
      </c>
      <c r="AJ43" s="86" t="str">
        <f>INDEX( '[1]Full Existing Stops'!$BF:$BF, MATCH(D43,'[1]Full Existing Stops'!$D:$D, 0))</f>
        <v>Residential - Some</v>
      </c>
      <c r="AK43" s="86" t="s">
        <v>122</v>
      </c>
      <c r="AL43" s="86" t="s">
        <v>166</v>
      </c>
      <c r="AM43" s="86" t="s">
        <v>104</v>
      </c>
      <c r="AN43" s="86" t="str">
        <f>INDEX( '[1]Full Existing Stops'!$AG:$AG, MATCH(D43,'[1]Full Existing Stops'!$D:$D, 0))</f>
        <v>Y</v>
      </c>
      <c r="AO43" s="86" t="str">
        <f>INDEX( '[1]Full Existing Stops'!$AH:$AH, MATCH(D43,'[1]Full Existing Stops'!$D:$D, 0))</f>
        <v>Shelter</v>
      </c>
      <c r="AP43" s="86"/>
      <c r="AQ43" s="86" t="str">
        <f t="shared" si="26"/>
        <v/>
      </c>
      <c r="AR43" s="86" t="str">
        <f t="shared" si="26"/>
        <v/>
      </c>
      <c r="AS43" s="86" t="str">
        <f t="shared" si="26"/>
        <v>X</v>
      </c>
      <c r="AT43" s="86" t="str">
        <f t="shared" si="26"/>
        <v/>
      </c>
      <c r="AU43" s="86" t="str">
        <f t="shared" si="26"/>
        <v/>
      </c>
      <c r="AV43" s="86" t="str">
        <f t="shared" si="26"/>
        <v/>
      </c>
      <c r="AW43" s="86" t="str">
        <f t="shared" si="26"/>
        <v/>
      </c>
      <c r="AX43" s="86" t="str">
        <f t="shared" si="26"/>
        <v/>
      </c>
      <c r="AY43" s="86"/>
      <c r="AZ43" s="86" t="s">
        <v>200</v>
      </c>
      <c r="BA43" s="86"/>
      <c r="BB43" s="82">
        <f t="shared" si="28"/>
        <v>1.46</v>
      </c>
      <c r="BC43" s="205">
        <f t="shared" si="25"/>
        <v>1.46</v>
      </c>
      <c r="BD43" s="86"/>
      <c r="BE43" s="86" t="str">
        <f t="shared" si="29"/>
        <v>X</v>
      </c>
      <c r="BF43" s="86" t="str">
        <f t="shared" si="30"/>
        <v>X</v>
      </c>
      <c r="BG43" s="86" t="str">
        <f t="shared" si="31"/>
        <v/>
      </c>
      <c r="BH43" s="86" t="str">
        <f t="shared" si="32"/>
        <v/>
      </c>
      <c r="BI43" s="86" t="str">
        <f t="shared" si="33"/>
        <v/>
      </c>
      <c r="BJ43" s="86" t="str">
        <f t="shared" si="34"/>
        <v>X</v>
      </c>
      <c r="BK43" s="86">
        <f t="shared" si="35"/>
        <v>3.5</v>
      </c>
      <c r="BL43" s="86" t="str">
        <f t="shared" si="36"/>
        <v/>
      </c>
      <c r="BM43" s="86" t="str">
        <f t="shared" si="37"/>
        <v/>
      </c>
      <c r="BN43" s="86" t="str">
        <f t="shared" si="38"/>
        <v/>
      </c>
      <c r="BO43" s="86" t="str">
        <f t="shared" si="39"/>
        <v>X</v>
      </c>
      <c r="BP43" s="86" t="str">
        <f t="shared" si="40"/>
        <v/>
      </c>
      <c r="BQ43" s="86"/>
      <c r="BR43" s="86" t="str">
        <f t="shared" si="41"/>
        <v>X</v>
      </c>
      <c r="BS43" s="86" t="str">
        <f t="shared" si="42"/>
        <v>X</v>
      </c>
      <c r="BT43" s="86" t="str">
        <f t="shared" si="43"/>
        <v/>
      </c>
      <c r="BU43" s="86" t="str">
        <f t="shared" si="44"/>
        <v>X</v>
      </c>
      <c r="BV43" s="86"/>
      <c r="BW43" s="86"/>
      <c r="BX43" s="86"/>
      <c r="BY43" s="86"/>
      <c r="BZ43" s="86" t="str">
        <f t="shared" si="45"/>
        <v>X</v>
      </c>
      <c r="CA43" s="86"/>
      <c r="CB43" s="86"/>
      <c r="CC43" s="86"/>
      <c r="CD43" s="86" t="str">
        <f t="shared" si="46"/>
        <v/>
      </c>
      <c r="CE43" s="86" t="str">
        <f t="shared" si="47"/>
        <v/>
      </c>
      <c r="CF43" s="86"/>
      <c r="CG43" s="43"/>
    </row>
    <row r="44" spans="2:85" x14ac:dyDescent="0.35">
      <c r="B44" s="25"/>
      <c r="C44" s="80">
        <v>83</v>
      </c>
      <c r="D44" s="128">
        <v>7004</v>
      </c>
      <c r="E44" s="128" t="s">
        <v>92</v>
      </c>
      <c r="F44" s="164" t="s">
        <v>307</v>
      </c>
      <c r="G44" s="128">
        <v>1.08</v>
      </c>
      <c r="H44" s="128">
        <v>639</v>
      </c>
      <c r="I44" s="128">
        <v>949</v>
      </c>
      <c r="J44" s="128">
        <v>4</v>
      </c>
      <c r="K44" s="128">
        <f t="shared" si="27"/>
        <v>4</v>
      </c>
      <c r="L44" s="133">
        <v>38.871160293899997</v>
      </c>
      <c r="M44" s="133">
        <v>-121.295950373</v>
      </c>
      <c r="N44" s="128" t="s">
        <v>128</v>
      </c>
      <c r="O44" s="128" t="s">
        <v>107</v>
      </c>
      <c r="P44" s="128" t="s">
        <v>94</v>
      </c>
      <c r="Q44" s="128" t="s">
        <v>94</v>
      </c>
      <c r="R44" s="128" t="s">
        <v>95</v>
      </c>
      <c r="S44" s="128" t="s">
        <v>96</v>
      </c>
      <c r="T44" s="128" t="s">
        <v>98</v>
      </c>
      <c r="U44" s="128">
        <v>4</v>
      </c>
      <c r="V44" s="128" t="s">
        <v>98</v>
      </c>
      <c r="W44" s="128" t="s">
        <v>96</v>
      </c>
      <c r="X44" s="128" t="s">
        <v>107</v>
      </c>
      <c r="Y44" s="128" t="s">
        <v>100</v>
      </c>
      <c r="Z44" s="128" t="s">
        <v>96</v>
      </c>
      <c r="AA44" s="128" t="s">
        <v>99</v>
      </c>
      <c r="AB44" s="82" t="str">
        <f>INDEX( '[1]Full Existing Stops'!$AS:$AS, MATCH(D44,'[1]Full Existing Stops'!$D:$D, 0))</f>
        <v>Y</v>
      </c>
      <c r="AC44" s="128" t="str">
        <f>INDEX( '[1]Full Existing Stops'!$AW:$AW, MATCH(D44,'[1]Full Existing Stops'!$D:$D, 0))</f>
        <v>6 x cont</v>
      </c>
      <c r="AD44" s="82">
        <v>6</v>
      </c>
      <c r="AE44" s="128" t="str">
        <f>INDEX( '[1]Full Existing Stops'!$AZ:$AZ, MATCH(D44,'[1]Full Existing Stops'!$D:$D, 0))</f>
        <v>Y</v>
      </c>
      <c r="AF44" s="128" t="s">
        <v>96</v>
      </c>
      <c r="AG44" s="128" t="s">
        <v>100</v>
      </c>
      <c r="AH44" s="82" t="str">
        <f>INDEX( '[1]Full Existing Stops'!$BH:$BH, MATCH(D44,'[1]Full Existing Stops'!$D:$D, 0))</f>
        <v>Y - Nearby</v>
      </c>
      <c r="AI44" s="82">
        <f>INDEX( '[1]Full Existing Stops'!$BJ:$BJ, MATCH(D44,'[1]Full Existing Stops'!$D:$D, 0))</f>
        <v>2</v>
      </c>
      <c r="AJ44" s="82" t="str">
        <f>INDEX( '[1]Full Existing Stops'!$BF:$BF, MATCH(D44,'[1]Full Existing Stops'!$D:$D, 0))</f>
        <v>Groceries, Shopping</v>
      </c>
      <c r="AK44" s="82">
        <v>0</v>
      </c>
      <c r="AL44" s="82" t="s">
        <v>114</v>
      </c>
      <c r="AM44" s="82" t="s">
        <v>104</v>
      </c>
      <c r="AN44" s="82" t="str">
        <f>INDEX( '[1]Full Existing Stops'!$AG:$AG, MATCH(D44,'[1]Full Existing Stops'!$D:$D, 0))</f>
        <v>Y</v>
      </c>
      <c r="AO44" s="82">
        <f>INDEX( '[1]Full Existing Stops'!$AH:$AH, MATCH(D44,'[1]Full Existing Stops'!$D:$D, 0))</f>
        <v>0</v>
      </c>
      <c r="AP44" s="128"/>
      <c r="AQ44" s="82" t="str">
        <f t="shared" si="26"/>
        <v/>
      </c>
      <c r="AR44" s="82" t="str">
        <f t="shared" si="26"/>
        <v/>
      </c>
      <c r="AS44" s="82" t="str">
        <f t="shared" si="26"/>
        <v/>
      </c>
      <c r="AT44" s="82" t="str">
        <f t="shared" si="26"/>
        <v/>
      </c>
      <c r="AU44" s="82" t="str">
        <f t="shared" si="26"/>
        <v/>
      </c>
      <c r="AV44" s="82" t="str">
        <f t="shared" si="26"/>
        <v/>
      </c>
      <c r="AW44" s="82" t="str">
        <f t="shared" si="26"/>
        <v>X</v>
      </c>
      <c r="AX44" s="82" t="str">
        <f t="shared" si="26"/>
        <v/>
      </c>
      <c r="AY44" s="82"/>
      <c r="AZ44" s="82" t="s">
        <v>114</v>
      </c>
      <c r="BA44" s="82" t="s">
        <v>159</v>
      </c>
      <c r="BB44" s="82">
        <f t="shared" si="28"/>
        <v>1.08</v>
      </c>
      <c r="BC44" s="204">
        <f t="shared" si="25"/>
        <v>1.08</v>
      </c>
      <c r="BD44" s="82"/>
      <c r="BE44" s="82" t="str">
        <f t="shared" si="29"/>
        <v/>
      </c>
      <c r="BF44" s="82" t="str">
        <f t="shared" si="30"/>
        <v/>
      </c>
      <c r="BG44" s="82" t="str">
        <f t="shared" si="31"/>
        <v/>
      </c>
      <c r="BH44" s="82" t="str">
        <f t="shared" si="32"/>
        <v/>
      </c>
      <c r="BI44" s="82" t="str">
        <f t="shared" si="33"/>
        <v/>
      </c>
      <c r="BJ44" s="82" t="str">
        <f t="shared" si="34"/>
        <v>X</v>
      </c>
      <c r="BK44" s="82">
        <f t="shared" si="35"/>
        <v>2</v>
      </c>
      <c r="BL44" s="82" t="str">
        <f t="shared" si="36"/>
        <v/>
      </c>
      <c r="BM44" s="82" t="str">
        <f t="shared" si="37"/>
        <v/>
      </c>
      <c r="BN44" s="82" t="str">
        <f t="shared" si="38"/>
        <v/>
      </c>
      <c r="BO44" s="82" t="str">
        <f t="shared" si="39"/>
        <v>X</v>
      </c>
      <c r="BP44" s="82" t="str">
        <f t="shared" si="40"/>
        <v/>
      </c>
      <c r="BQ44" s="82"/>
      <c r="BR44" s="82" t="str">
        <f t="shared" si="41"/>
        <v>X</v>
      </c>
      <c r="BS44" s="82" t="str">
        <f t="shared" si="42"/>
        <v>X</v>
      </c>
      <c r="BT44" s="82" t="str">
        <f t="shared" si="43"/>
        <v/>
      </c>
      <c r="BU44" s="82" t="str">
        <f t="shared" si="44"/>
        <v>X</v>
      </c>
      <c r="BV44" s="82"/>
      <c r="BW44" s="82"/>
      <c r="BX44" s="82"/>
      <c r="BY44" s="82"/>
      <c r="BZ44" s="82" t="str">
        <f t="shared" si="45"/>
        <v/>
      </c>
      <c r="CA44" s="82"/>
      <c r="CB44" s="82"/>
      <c r="CC44" s="82"/>
      <c r="CD44" s="82" t="str">
        <f t="shared" si="46"/>
        <v/>
      </c>
      <c r="CE44" s="82" t="str">
        <f t="shared" si="47"/>
        <v>X</v>
      </c>
      <c r="CF44" s="82"/>
      <c r="CG44" s="42"/>
    </row>
    <row r="45" spans="2:85" x14ac:dyDescent="0.35">
      <c r="B45" s="27"/>
      <c r="C45" s="84">
        <v>52</v>
      </c>
      <c r="D45" s="126">
        <v>3009</v>
      </c>
      <c r="E45" s="126" t="s">
        <v>92</v>
      </c>
      <c r="F45" s="165" t="s">
        <v>213</v>
      </c>
      <c r="G45" s="126">
        <v>1</v>
      </c>
      <c r="H45" s="126">
        <v>1600</v>
      </c>
      <c r="I45" s="126">
        <v>1068</v>
      </c>
      <c r="J45" s="126">
        <v>4</v>
      </c>
      <c r="K45" s="126">
        <f t="shared" si="27"/>
        <v>4</v>
      </c>
      <c r="L45" s="134">
        <v>38.940583898</v>
      </c>
      <c r="M45" s="134">
        <v>-121.094465871</v>
      </c>
      <c r="N45" s="126" t="s">
        <v>216</v>
      </c>
      <c r="O45" s="126" t="s">
        <v>94</v>
      </c>
      <c r="P45" s="126" t="s">
        <v>94</v>
      </c>
      <c r="Q45" s="126" t="s">
        <v>94</v>
      </c>
      <c r="R45" s="126" t="s">
        <v>95</v>
      </c>
      <c r="S45" s="126" t="s">
        <v>94</v>
      </c>
      <c r="T45" s="126" t="s">
        <v>98</v>
      </c>
      <c r="U45" s="126">
        <v>3</v>
      </c>
      <c r="V45" s="126" t="s">
        <v>107</v>
      </c>
      <c r="W45" s="126" t="s">
        <v>96</v>
      </c>
      <c r="X45" s="126" t="s">
        <v>108</v>
      </c>
      <c r="Y45" s="126" t="s">
        <v>96</v>
      </c>
      <c r="Z45" s="126" t="s">
        <v>96</v>
      </c>
      <c r="AA45" s="126" t="s">
        <v>99</v>
      </c>
      <c r="AB45" s="86" t="str">
        <f>INDEX( '[1]Full Existing Stops'!$AS:$AS, MATCH(D45,'[1]Full Existing Stops'!$D:$D, 0))</f>
        <v>Y</v>
      </c>
      <c r="AC45" s="126" t="str">
        <f>INDEX( '[1]Full Existing Stops'!$AW:$AW, MATCH(D45,'[1]Full Existing Stops'!$D:$D, 0))</f>
        <v>5 x 500</v>
      </c>
      <c r="AD45" s="86">
        <v>5</v>
      </c>
      <c r="AE45" s="126" t="str">
        <f>INDEX( '[1]Full Existing Stops'!$AZ:$AZ, MATCH(D45,'[1]Full Existing Stops'!$D:$D, 0))</f>
        <v>Y</v>
      </c>
      <c r="AF45" s="126" t="s">
        <v>96</v>
      </c>
      <c r="AG45" s="126" t="s">
        <v>94</v>
      </c>
      <c r="AH45" s="86" t="str">
        <f>INDEX( '[1]Full Existing Stops'!$BH:$BH, MATCH(D45,'[1]Full Existing Stops'!$D:$D, 0))</f>
        <v>Y</v>
      </c>
      <c r="AI45" s="86" t="str">
        <f>INDEX( '[1]Full Existing Stops'!$BJ:$BJ, MATCH(D45,'[1]Full Existing Stops'!$D:$D, 0))</f>
        <v>X</v>
      </c>
      <c r="AJ45" s="86" t="str">
        <f>INDEX( '[1]Full Existing Stops'!$BF:$BF, MATCH(D45,'[1]Full Existing Stops'!$D:$D, 0))</f>
        <v>Michaels, Mall, Groceries</v>
      </c>
      <c r="AK45" s="86" t="s">
        <v>122</v>
      </c>
      <c r="AL45" s="86" t="s">
        <v>166</v>
      </c>
      <c r="AM45" s="86" t="s">
        <v>104</v>
      </c>
      <c r="AN45" s="86" t="str">
        <f>INDEX( '[1]Full Existing Stops'!$AG:$AG, MATCH(D45,'[1]Full Existing Stops'!$D:$D, 0))</f>
        <v>Y</v>
      </c>
      <c r="AO45" s="86" t="str">
        <f>INDEX( '[1]Full Existing Stops'!$AH:$AH, MATCH(D45,'[1]Full Existing Stops'!$D:$D, 0))</f>
        <v>Shelter</v>
      </c>
      <c r="AP45" s="86"/>
      <c r="AQ45" s="86" t="str">
        <f t="shared" si="26"/>
        <v/>
      </c>
      <c r="AR45" s="86" t="str">
        <f t="shared" si="26"/>
        <v/>
      </c>
      <c r="AS45" s="86" t="str">
        <f t="shared" si="26"/>
        <v>X</v>
      </c>
      <c r="AT45" s="86" t="str">
        <f t="shared" si="26"/>
        <v/>
      </c>
      <c r="AU45" s="86" t="str">
        <f t="shared" si="26"/>
        <v/>
      </c>
      <c r="AV45" s="86" t="str">
        <f t="shared" si="26"/>
        <v/>
      </c>
      <c r="AW45" s="86" t="str">
        <f t="shared" si="26"/>
        <v/>
      </c>
      <c r="AX45" s="86" t="str">
        <f t="shared" si="26"/>
        <v/>
      </c>
      <c r="AY45" s="86"/>
      <c r="AZ45" s="86" t="s">
        <v>200</v>
      </c>
      <c r="BA45" s="86" t="s">
        <v>159</v>
      </c>
      <c r="BB45" s="82">
        <f t="shared" si="28"/>
        <v>1</v>
      </c>
      <c r="BC45" s="205">
        <f t="shared" si="25"/>
        <v>1</v>
      </c>
      <c r="BD45" s="86"/>
      <c r="BE45" s="86" t="str">
        <f t="shared" si="29"/>
        <v>X</v>
      </c>
      <c r="BF45" s="86" t="str">
        <f t="shared" si="30"/>
        <v>X</v>
      </c>
      <c r="BG45" s="86" t="str">
        <f t="shared" si="31"/>
        <v/>
      </c>
      <c r="BH45" s="86" t="str">
        <f t="shared" si="32"/>
        <v/>
      </c>
      <c r="BI45" s="86" t="str">
        <f t="shared" si="33"/>
        <v/>
      </c>
      <c r="BJ45" s="86" t="str">
        <f t="shared" si="34"/>
        <v>X</v>
      </c>
      <c r="BK45" s="86">
        <f t="shared" si="35"/>
        <v>3</v>
      </c>
      <c r="BL45" s="86" t="str">
        <f t="shared" si="36"/>
        <v/>
      </c>
      <c r="BM45" s="86" t="str">
        <f t="shared" si="37"/>
        <v/>
      </c>
      <c r="BN45" s="86" t="str">
        <f t="shared" si="38"/>
        <v/>
      </c>
      <c r="BO45" s="86" t="str">
        <f t="shared" si="39"/>
        <v>X</v>
      </c>
      <c r="BP45" s="86" t="str">
        <f t="shared" si="40"/>
        <v/>
      </c>
      <c r="BQ45" s="86"/>
      <c r="BR45" s="86" t="str">
        <f t="shared" si="41"/>
        <v/>
      </c>
      <c r="BS45" s="86" t="str">
        <f t="shared" si="42"/>
        <v/>
      </c>
      <c r="BT45" s="86" t="str">
        <f t="shared" si="43"/>
        <v/>
      </c>
      <c r="BU45" s="86" t="str">
        <f t="shared" si="44"/>
        <v>X</v>
      </c>
      <c r="BV45" s="86"/>
      <c r="BW45" s="86"/>
      <c r="BX45" s="86"/>
      <c r="BY45" s="86"/>
      <c r="BZ45" s="86" t="str">
        <f t="shared" si="45"/>
        <v/>
      </c>
      <c r="CA45" s="86"/>
      <c r="CB45" s="86"/>
      <c r="CC45" s="86"/>
      <c r="CD45" s="86" t="str">
        <f t="shared" si="46"/>
        <v/>
      </c>
      <c r="CE45" s="86" t="str">
        <f t="shared" si="47"/>
        <v/>
      </c>
      <c r="CF45" s="86"/>
      <c r="CG45" s="43"/>
    </row>
    <row r="46" spans="2:85" x14ac:dyDescent="0.35">
      <c r="B46" s="25"/>
      <c r="C46" s="80">
        <v>19</v>
      </c>
      <c r="D46" s="128">
        <v>2005</v>
      </c>
      <c r="E46" s="128" t="s">
        <v>92</v>
      </c>
      <c r="F46" s="164" t="s">
        <v>308</v>
      </c>
      <c r="G46" s="128">
        <v>1</v>
      </c>
      <c r="H46" s="128">
        <v>1765</v>
      </c>
      <c r="I46" s="128">
        <v>3405</v>
      </c>
      <c r="J46" s="128">
        <v>4</v>
      </c>
      <c r="K46" s="128">
        <f t="shared" si="27"/>
        <v>4</v>
      </c>
      <c r="L46" s="133">
        <v>38.794932111900003</v>
      </c>
      <c r="M46" s="133">
        <v>-121.233114293</v>
      </c>
      <c r="N46" s="128" t="s">
        <v>132</v>
      </c>
      <c r="O46" s="128" t="s">
        <v>107</v>
      </c>
      <c r="P46" s="128" t="s">
        <v>94</v>
      </c>
      <c r="Q46" s="128" t="s">
        <v>94</v>
      </c>
      <c r="R46" s="128" t="s">
        <v>95</v>
      </c>
      <c r="S46" s="128" t="s">
        <v>96</v>
      </c>
      <c r="T46" s="128" t="s">
        <v>97</v>
      </c>
      <c r="U46" s="128" t="s">
        <v>98</v>
      </c>
      <c r="V46" s="128" t="s">
        <v>122</v>
      </c>
      <c r="W46" s="128" t="s">
        <v>100</v>
      </c>
      <c r="X46" s="128" t="s">
        <v>122</v>
      </c>
      <c r="Y46" s="128" t="s">
        <v>100</v>
      </c>
      <c r="Z46" s="128" t="s">
        <v>100</v>
      </c>
      <c r="AA46" s="128" t="s">
        <v>152</v>
      </c>
      <c r="AB46" s="82" t="str">
        <f>INDEX( '[1]Full Existing Stops'!$AS:$AS, MATCH(D46,'[1]Full Existing Stops'!$D:$D, 0))</f>
        <v>Y</v>
      </c>
      <c r="AC46" s="128" t="str">
        <f>INDEX( '[1]Full Existing Stops'!$AW:$AW, MATCH(D46,'[1]Full Existing Stops'!$D:$D, 0))</f>
        <v>10 x cont</v>
      </c>
      <c r="AD46" s="82">
        <v>10</v>
      </c>
      <c r="AE46" s="128" t="str">
        <f>INDEX( '[1]Full Existing Stops'!$AZ:$AZ, MATCH(D46,'[1]Full Existing Stops'!$D:$D, 0))</f>
        <v>Y</v>
      </c>
      <c r="AF46" s="128" t="s">
        <v>96</v>
      </c>
      <c r="AG46" s="128" t="s">
        <v>100</v>
      </c>
      <c r="AH46" s="82" t="str">
        <f>INDEX( '[1]Full Existing Stops'!$BH:$BH, MATCH(D46,'[1]Full Existing Stops'!$D:$D, 0))</f>
        <v xml:space="preserve">N </v>
      </c>
      <c r="AI46" s="82">
        <f>INDEX( '[1]Full Existing Stops'!$BJ:$BJ, MATCH(D46,'[1]Full Existing Stops'!$D:$D, 0))</f>
        <v>2</v>
      </c>
      <c r="AJ46" s="82" t="str">
        <f>INDEX( '[1]Full Existing Stops'!$BF:$BF, MATCH(D46,'[1]Full Existing Stops'!$D:$D, 0))</f>
        <v>Driving School, Auto Repair</v>
      </c>
      <c r="AK46" s="82">
        <v>0</v>
      </c>
      <c r="AL46" s="82" t="s">
        <v>101</v>
      </c>
      <c r="AM46" s="82" t="s">
        <v>104</v>
      </c>
      <c r="AN46" s="82" t="str">
        <f>INDEX( '[1]Full Existing Stops'!$AG:$AG, MATCH(D46,'[1]Full Existing Stops'!$D:$D, 0))</f>
        <v>Y</v>
      </c>
      <c r="AO46" s="82" t="str">
        <f>INDEX( '[1]Full Existing Stops'!$AH:$AH, MATCH(D46,'[1]Full Existing Stops'!$D:$D, 0))</f>
        <v>Trees</v>
      </c>
      <c r="AP46" s="128"/>
      <c r="AQ46" s="82" t="str">
        <f t="shared" si="26"/>
        <v/>
      </c>
      <c r="AR46" s="82" t="str">
        <f t="shared" si="26"/>
        <v>X</v>
      </c>
      <c r="AS46" s="82" t="str">
        <f t="shared" si="26"/>
        <v/>
      </c>
      <c r="AT46" s="82" t="str">
        <f t="shared" si="26"/>
        <v/>
      </c>
      <c r="AU46" s="82" t="str">
        <f t="shared" si="26"/>
        <v/>
      </c>
      <c r="AV46" s="82" t="str">
        <f t="shared" si="26"/>
        <v/>
      </c>
      <c r="AW46" s="82" t="str">
        <f t="shared" si="26"/>
        <v/>
      </c>
      <c r="AX46" s="82" t="str">
        <f t="shared" si="26"/>
        <v/>
      </c>
      <c r="AY46" s="82"/>
      <c r="AZ46" s="82" t="s">
        <v>101</v>
      </c>
      <c r="BA46" s="82"/>
      <c r="BB46" s="82">
        <f t="shared" si="28"/>
        <v>1</v>
      </c>
      <c r="BC46" s="204">
        <f t="shared" si="25"/>
        <v>1</v>
      </c>
      <c r="BD46" s="82"/>
      <c r="BE46" s="82" t="str">
        <f t="shared" si="29"/>
        <v/>
      </c>
      <c r="BF46" s="82" t="str">
        <f t="shared" si="30"/>
        <v/>
      </c>
      <c r="BG46" s="82" t="str">
        <f t="shared" si="31"/>
        <v/>
      </c>
      <c r="BH46" s="82" t="str">
        <f t="shared" si="32"/>
        <v/>
      </c>
      <c r="BI46" s="82" t="str">
        <f t="shared" si="33"/>
        <v/>
      </c>
      <c r="BJ46" s="82" t="str">
        <f t="shared" si="34"/>
        <v/>
      </c>
      <c r="BK46" s="82" t="str">
        <f t="shared" si="35"/>
        <v/>
      </c>
      <c r="BL46" s="82" t="str">
        <f t="shared" si="36"/>
        <v/>
      </c>
      <c r="BM46" s="82" t="str">
        <f t="shared" si="37"/>
        <v>X</v>
      </c>
      <c r="BN46" s="82" t="str">
        <f t="shared" si="38"/>
        <v/>
      </c>
      <c r="BO46" s="82" t="str">
        <f t="shared" si="39"/>
        <v>X</v>
      </c>
      <c r="BP46" s="82" t="str">
        <f t="shared" si="40"/>
        <v/>
      </c>
      <c r="BQ46" s="82"/>
      <c r="BR46" s="82" t="str">
        <f t="shared" si="41"/>
        <v>X</v>
      </c>
      <c r="BS46" s="82" t="str">
        <f t="shared" si="42"/>
        <v>X</v>
      </c>
      <c r="BT46" s="82" t="str">
        <f t="shared" si="43"/>
        <v/>
      </c>
      <c r="BU46" s="82" t="str">
        <f t="shared" si="44"/>
        <v>X</v>
      </c>
      <c r="BV46" s="82"/>
      <c r="BW46" s="82"/>
      <c r="BX46" s="82"/>
      <c r="BY46" s="82"/>
      <c r="BZ46" s="82" t="str">
        <f t="shared" si="45"/>
        <v/>
      </c>
      <c r="CA46" s="82"/>
      <c r="CB46" s="82"/>
      <c r="CC46" s="82"/>
      <c r="CD46" s="82" t="str">
        <f t="shared" si="46"/>
        <v/>
      </c>
      <c r="CE46" s="82" t="str">
        <f t="shared" si="47"/>
        <v>X</v>
      </c>
      <c r="CF46" s="82"/>
      <c r="CG46" s="42"/>
    </row>
    <row r="47" spans="2:85" x14ac:dyDescent="0.35">
      <c r="B47" s="27"/>
      <c r="C47" s="84">
        <v>20</v>
      </c>
      <c r="D47" s="126">
        <v>2006</v>
      </c>
      <c r="E47" s="126" t="s">
        <v>92</v>
      </c>
      <c r="F47" s="165" t="s">
        <v>309</v>
      </c>
      <c r="G47" s="126">
        <v>1</v>
      </c>
      <c r="H47" s="126">
        <v>1992</v>
      </c>
      <c r="I47" s="126">
        <v>3101</v>
      </c>
      <c r="J47" s="126">
        <v>4</v>
      </c>
      <c r="K47" s="126">
        <f t="shared" si="27"/>
        <v>4</v>
      </c>
      <c r="L47" s="134">
        <v>38.792934305400003</v>
      </c>
      <c r="M47" s="134">
        <v>-121.23458220800001</v>
      </c>
      <c r="N47" s="126" t="s">
        <v>132</v>
      </c>
      <c r="O47" s="126" t="s">
        <v>107</v>
      </c>
      <c r="P47" s="126" t="s">
        <v>94</v>
      </c>
      <c r="Q47" s="126" t="s">
        <v>94</v>
      </c>
      <c r="R47" s="126" t="s">
        <v>95</v>
      </c>
      <c r="S47" s="126" t="s">
        <v>96</v>
      </c>
      <c r="T47" s="126" t="s">
        <v>97</v>
      </c>
      <c r="U47" s="126">
        <v>4</v>
      </c>
      <c r="V47" s="126" t="s">
        <v>98</v>
      </c>
      <c r="W47" s="126" t="s">
        <v>100</v>
      </c>
      <c r="X47" s="126" t="s">
        <v>122</v>
      </c>
      <c r="Y47" s="126" t="s">
        <v>96</v>
      </c>
      <c r="Z47" s="126" t="s">
        <v>100</v>
      </c>
      <c r="AA47" s="126" t="s">
        <v>152</v>
      </c>
      <c r="AB47" s="86" t="str">
        <f>INDEX( '[1]Full Existing Stops'!$AS:$AS, MATCH(D47,'[1]Full Existing Stops'!$D:$D, 0))</f>
        <v>Y</v>
      </c>
      <c r="AC47" s="126" t="str">
        <f>INDEX( '[1]Full Existing Stops'!$AW:$AW, MATCH(D47,'[1]Full Existing Stops'!$D:$D, 0))</f>
        <v>8-10 cont</v>
      </c>
      <c r="AD47" s="86">
        <v>8</v>
      </c>
      <c r="AE47" s="126" t="str">
        <f>INDEX( '[1]Full Existing Stops'!$AZ:$AZ, MATCH(D47,'[1]Full Existing Stops'!$D:$D, 0))</f>
        <v>Y</v>
      </c>
      <c r="AF47" s="126" t="s">
        <v>96</v>
      </c>
      <c r="AG47" s="126" t="s">
        <v>100</v>
      </c>
      <c r="AH47" s="86" t="str">
        <f>INDEX( '[1]Full Existing Stops'!$BH:$BH, MATCH(D47,'[1]Full Existing Stops'!$D:$D, 0))</f>
        <v>Y</v>
      </c>
      <c r="AI47" s="86" t="str">
        <f>INDEX( '[1]Full Existing Stops'!$BJ:$BJ, MATCH(D47,'[1]Full Existing Stops'!$D:$D, 0))</f>
        <v>X</v>
      </c>
      <c r="AJ47" s="86" t="str">
        <f>INDEX( '[1]Full Existing Stops'!$BF:$BF, MATCH(D47,'[1]Full Existing Stops'!$D:$D, 0))</f>
        <v>Sparce Residential, Laundromat</v>
      </c>
      <c r="AK47" s="86">
        <v>0</v>
      </c>
      <c r="AL47" s="86" t="s">
        <v>101</v>
      </c>
      <c r="AM47" s="86" t="s">
        <v>104</v>
      </c>
      <c r="AN47" s="86" t="str">
        <f>INDEX( '[1]Full Existing Stops'!$AG:$AG, MATCH(D47,'[1]Full Existing Stops'!$D:$D, 0))</f>
        <v>Y</v>
      </c>
      <c r="AO47" s="86" t="str">
        <f>INDEX( '[1]Full Existing Stops'!$AH:$AH, MATCH(D47,'[1]Full Existing Stops'!$D:$D, 0))</f>
        <v>Trees</v>
      </c>
      <c r="AP47" s="86"/>
      <c r="AQ47" s="86" t="str">
        <f t="shared" si="26"/>
        <v/>
      </c>
      <c r="AR47" s="86" t="str">
        <f t="shared" si="26"/>
        <v>X</v>
      </c>
      <c r="AS47" s="86" t="str">
        <f t="shared" si="26"/>
        <v/>
      </c>
      <c r="AT47" s="86" t="str">
        <f t="shared" si="26"/>
        <v/>
      </c>
      <c r="AU47" s="86" t="str">
        <f t="shared" si="26"/>
        <v/>
      </c>
      <c r="AV47" s="86" t="str">
        <f t="shared" si="26"/>
        <v/>
      </c>
      <c r="AW47" s="86" t="str">
        <f t="shared" si="26"/>
        <v/>
      </c>
      <c r="AX47" s="86" t="str">
        <f t="shared" si="26"/>
        <v/>
      </c>
      <c r="AY47" s="86"/>
      <c r="AZ47" s="86" t="s">
        <v>101</v>
      </c>
      <c r="BA47" s="86"/>
      <c r="BB47" s="82">
        <f t="shared" si="28"/>
        <v>1</v>
      </c>
      <c r="BC47" s="205">
        <f t="shared" si="25"/>
        <v>1</v>
      </c>
      <c r="BD47" s="86"/>
      <c r="BE47" s="86" t="str">
        <f t="shared" si="29"/>
        <v/>
      </c>
      <c r="BF47" s="86" t="str">
        <f t="shared" si="30"/>
        <v/>
      </c>
      <c r="BG47" s="86" t="str">
        <f t="shared" si="31"/>
        <v/>
      </c>
      <c r="BH47" s="86" t="str">
        <f t="shared" si="32"/>
        <v/>
      </c>
      <c r="BI47" s="86" t="str">
        <f t="shared" si="33"/>
        <v/>
      </c>
      <c r="BJ47" s="86" t="str">
        <f t="shared" si="34"/>
        <v/>
      </c>
      <c r="BK47" s="86" t="str">
        <f t="shared" si="35"/>
        <v/>
      </c>
      <c r="BL47" s="86" t="str">
        <f t="shared" si="36"/>
        <v/>
      </c>
      <c r="BM47" s="86" t="str">
        <f t="shared" si="37"/>
        <v>X</v>
      </c>
      <c r="BN47" s="86" t="str">
        <f t="shared" si="38"/>
        <v/>
      </c>
      <c r="BO47" s="86" t="str">
        <f t="shared" si="39"/>
        <v>X</v>
      </c>
      <c r="BP47" s="86" t="str">
        <f t="shared" si="40"/>
        <v/>
      </c>
      <c r="BQ47" s="86"/>
      <c r="BR47" s="86" t="str">
        <f t="shared" si="41"/>
        <v/>
      </c>
      <c r="BS47" s="86" t="str">
        <f t="shared" si="42"/>
        <v>X</v>
      </c>
      <c r="BT47" s="86" t="str">
        <f t="shared" si="43"/>
        <v/>
      </c>
      <c r="BU47" s="86" t="str">
        <f t="shared" si="44"/>
        <v>X</v>
      </c>
      <c r="BV47" s="86"/>
      <c r="BW47" s="86"/>
      <c r="BX47" s="86"/>
      <c r="BY47" s="86"/>
      <c r="BZ47" s="86" t="str">
        <f t="shared" si="45"/>
        <v/>
      </c>
      <c r="CA47" s="86"/>
      <c r="CB47" s="86"/>
      <c r="CC47" s="86"/>
      <c r="CD47" s="86" t="str">
        <f t="shared" si="46"/>
        <v/>
      </c>
      <c r="CE47" s="86" t="str">
        <f t="shared" si="47"/>
        <v/>
      </c>
      <c r="CF47" s="86"/>
      <c r="CG47" s="43"/>
    </row>
    <row r="48" spans="2:85" x14ac:dyDescent="0.35">
      <c r="B48" s="25"/>
      <c r="C48" s="80">
        <v>45</v>
      </c>
      <c r="D48" s="128">
        <v>3002</v>
      </c>
      <c r="E48" s="128" t="s">
        <v>92</v>
      </c>
      <c r="F48" s="164" t="s">
        <v>288</v>
      </c>
      <c r="G48" s="128">
        <v>1</v>
      </c>
      <c r="H48" s="128">
        <v>1139</v>
      </c>
      <c r="I48" s="128">
        <v>2135</v>
      </c>
      <c r="J48" s="128">
        <v>4</v>
      </c>
      <c r="K48" s="128">
        <f t="shared" si="27"/>
        <v>4</v>
      </c>
      <c r="L48" s="133">
        <v>38.914471806100003</v>
      </c>
      <c r="M48" s="133">
        <v>-121.07993048100001</v>
      </c>
      <c r="N48" s="128" t="s">
        <v>216</v>
      </c>
      <c r="O48" s="128" t="s">
        <v>94</v>
      </c>
      <c r="P48" s="128" t="s">
        <v>94</v>
      </c>
      <c r="Q48" s="128" t="s">
        <v>94</v>
      </c>
      <c r="R48" s="128" t="s">
        <v>95</v>
      </c>
      <c r="S48" s="128" t="s">
        <v>96</v>
      </c>
      <c r="T48" s="128" t="s">
        <v>107</v>
      </c>
      <c r="U48" s="128">
        <v>4</v>
      </c>
      <c r="V48" s="128" t="s">
        <v>98</v>
      </c>
      <c r="W48" s="128" t="s">
        <v>96</v>
      </c>
      <c r="X48" s="128" t="s">
        <v>165</v>
      </c>
      <c r="Y48" s="128" t="s">
        <v>94</v>
      </c>
      <c r="Z48" s="128" t="s">
        <v>94</v>
      </c>
      <c r="AA48" s="128" t="s">
        <v>99</v>
      </c>
      <c r="AB48" s="82" t="str">
        <f>INDEX( '[1]Full Existing Stops'!$AS:$AS, MATCH(D48,'[1]Full Existing Stops'!$D:$D, 0))</f>
        <v>Y</v>
      </c>
      <c r="AC48" s="128" t="str">
        <f>INDEX( '[1]Full Existing Stops'!$AW:$AW, MATCH(D48,'[1]Full Existing Stops'!$D:$D, 0))</f>
        <v>5 x cont</v>
      </c>
      <c r="AD48" s="82">
        <v>5</v>
      </c>
      <c r="AE48" s="128" t="str">
        <f>INDEX( '[1]Full Existing Stops'!$AZ:$AZ, MATCH(D48,'[1]Full Existing Stops'!$D:$D, 0))</f>
        <v>Y</v>
      </c>
      <c r="AF48" s="128" t="s">
        <v>96</v>
      </c>
      <c r="AG48" s="128" t="s">
        <v>94</v>
      </c>
      <c r="AH48" s="82" t="str">
        <f>INDEX( '[1]Full Existing Stops'!$BH:$BH, MATCH(D48,'[1]Full Existing Stops'!$D:$D, 0))</f>
        <v>N</v>
      </c>
      <c r="AI48" s="82" t="str">
        <f>INDEX( '[1]Full Existing Stops'!$BJ:$BJ, MATCH(D48,'[1]Full Existing Stops'!$D:$D, 0))</f>
        <v>X</v>
      </c>
      <c r="AJ48" s="82" t="str">
        <f>INDEX( '[1]Full Existing Stops'!$BF:$BF, MATCH(D48,'[1]Full Existing Stops'!$D:$D, 0))</f>
        <v>Movie Theater</v>
      </c>
      <c r="AK48" s="82">
        <v>0</v>
      </c>
      <c r="AL48" s="82" t="s">
        <v>118</v>
      </c>
      <c r="AM48" s="82" t="s">
        <v>104</v>
      </c>
      <c r="AN48" s="82" t="str">
        <f>INDEX( '[1]Full Existing Stops'!$AG:$AG, MATCH(D48,'[1]Full Existing Stops'!$D:$D, 0))</f>
        <v>Y</v>
      </c>
      <c r="AO48" s="82" t="str">
        <f>INDEX( '[1]Full Existing Stops'!$AH:$AH, MATCH(D48,'[1]Full Existing Stops'!$D:$D, 0))</f>
        <v>Shelter</v>
      </c>
      <c r="AP48" s="128"/>
      <c r="AQ48" s="82" t="str">
        <f t="shared" ref="AQ48:AX57" si="48">IF(ISNUMBER(SEARCH(AQ$7,$N48)), "X", "")</f>
        <v/>
      </c>
      <c r="AR48" s="82" t="str">
        <f t="shared" si="48"/>
        <v/>
      </c>
      <c r="AS48" s="82" t="str">
        <f t="shared" si="48"/>
        <v>X</v>
      </c>
      <c r="AT48" s="82" t="str">
        <f t="shared" si="48"/>
        <v/>
      </c>
      <c r="AU48" s="82" t="str">
        <f t="shared" si="48"/>
        <v/>
      </c>
      <c r="AV48" s="82" t="str">
        <f t="shared" si="48"/>
        <v/>
      </c>
      <c r="AW48" s="82" t="str">
        <f t="shared" si="48"/>
        <v/>
      </c>
      <c r="AX48" s="82" t="str">
        <f t="shared" si="48"/>
        <v/>
      </c>
      <c r="AY48" s="82"/>
      <c r="AZ48" s="82" t="s">
        <v>118</v>
      </c>
      <c r="BA48" s="82"/>
      <c r="BB48" s="82">
        <f t="shared" si="28"/>
        <v>1</v>
      </c>
      <c r="BC48" s="204">
        <f t="shared" si="25"/>
        <v>1</v>
      </c>
      <c r="BD48" s="82"/>
      <c r="BE48" s="82" t="str">
        <f t="shared" si="29"/>
        <v/>
      </c>
      <c r="BF48" s="82" t="str">
        <f t="shared" si="30"/>
        <v>X</v>
      </c>
      <c r="BG48" s="82" t="str">
        <f t="shared" si="31"/>
        <v/>
      </c>
      <c r="BH48" s="82" t="str">
        <f t="shared" si="32"/>
        <v/>
      </c>
      <c r="BI48" s="82" t="str">
        <f t="shared" si="33"/>
        <v/>
      </c>
      <c r="BJ48" s="82" t="str">
        <f t="shared" si="34"/>
        <v>X</v>
      </c>
      <c r="BK48" s="82">
        <f t="shared" si="35"/>
        <v>3</v>
      </c>
      <c r="BL48" s="82" t="str">
        <f t="shared" si="36"/>
        <v/>
      </c>
      <c r="BM48" s="82" t="str">
        <f t="shared" si="37"/>
        <v/>
      </c>
      <c r="BN48" s="82" t="str">
        <f t="shared" si="38"/>
        <v>X</v>
      </c>
      <c r="BO48" s="82" t="str">
        <f t="shared" si="39"/>
        <v>X</v>
      </c>
      <c r="BP48" s="82" t="str">
        <f t="shared" si="40"/>
        <v/>
      </c>
      <c r="BQ48" s="82"/>
      <c r="BR48" s="82" t="str">
        <f t="shared" si="41"/>
        <v>X</v>
      </c>
      <c r="BS48" s="82" t="str">
        <f t="shared" si="42"/>
        <v>X</v>
      </c>
      <c r="BT48" s="82" t="str">
        <f t="shared" si="43"/>
        <v/>
      </c>
      <c r="BU48" s="82" t="str">
        <f t="shared" si="44"/>
        <v>X</v>
      </c>
      <c r="BV48" s="82"/>
      <c r="BW48" s="82"/>
      <c r="BX48" s="82"/>
      <c r="BY48" s="82"/>
      <c r="BZ48" s="82" t="str">
        <f t="shared" si="45"/>
        <v/>
      </c>
      <c r="CA48" s="82"/>
      <c r="CB48" s="82"/>
      <c r="CC48" s="82"/>
      <c r="CD48" s="82" t="str">
        <f t="shared" si="46"/>
        <v/>
      </c>
      <c r="CE48" s="82" t="str">
        <f t="shared" si="47"/>
        <v>X</v>
      </c>
      <c r="CF48" s="82"/>
      <c r="CG48" s="42"/>
    </row>
    <row r="49" spans="2:85" x14ac:dyDescent="0.35">
      <c r="B49" s="27"/>
      <c r="C49" s="84">
        <v>46</v>
      </c>
      <c r="D49" s="126">
        <v>3003</v>
      </c>
      <c r="E49" s="126" t="s">
        <v>92</v>
      </c>
      <c r="F49" s="165" t="s">
        <v>310</v>
      </c>
      <c r="G49" s="126">
        <v>1</v>
      </c>
      <c r="H49" s="126">
        <v>848</v>
      </c>
      <c r="I49" s="126">
        <v>2585</v>
      </c>
      <c r="J49" s="126">
        <v>4</v>
      </c>
      <c r="K49" s="126">
        <f t="shared" si="27"/>
        <v>4</v>
      </c>
      <c r="L49" s="134">
        <v>38.920645755000002</v>
      </c>
      <c r="M49" s="134">
        <v>-121.082124812</v>
      </c>
      <c r="N49" s="126" t="s">
        <v>216</v>
      </c>
      <c r="O49" s="126" t="s">
        <v>107</v>
      </c>
      <c r="P49" s="126" t="s">
        <v>94</v>
      </c>
      <c r="Q49" s="126" t="s">
        <v>94</v>
      </c>
      <c r="R49" s="126" t="s">
        <v>95</v>
      </c>
      <c r="S49" s="126" t="s">
        <v>96</v>
      </c>
      <c r="T49" s="126" t="s">
        <v>107</v>
      </c>
      <c r="U49" s="126" t="s">
        <v>98</v>
      </c>
      <c r="V49" s="126" t="s">
        <v>122</v>
      </c>
      <c r="W49" s="126" t="s">
        <v>100</v>
      </c>
      <c r="X49" s="126" t="s">
        <v>122</v>
      </c>
      <c r="Y49" s="126" t="s">
        <v>94</v>
      </c>
      <c r="Z49" s="126" t="s">
        <v>96</v>
      </c>
      <c r="AA49" s="126" t="s">
        <v>99</v>
      </c>
      <c r="AB49" s="86" t="str">
        <f>INDEX( '[1]Full Existing Stops'!$AS:$AS, MATCH(D49,'[1]Full Existing Stops'!$D:$D, 0))</f>
        <v>Y</v>
      </c>
      <c r="AC49" s="126" t="str">
        <f>INDEX( '[1]Full Existing Stops'!$AW:$AW, MATCH(D49,'[1]Full Existing Stops'!$D:$D, 0))</f>
        <v>10' x 40'</v>
      </c>
      <c r="AD49" s="86">
        <v>10</v>
      </c>
      <c r="AE49" s="126" t="str">
        <f>INDEX( '[1]Full Existing Stops'!$AZ:$AZ, MATCH(D49,'[1]Full Existing Stops'!$D:$D, 0))</f>
        <v>Y</v>
      </c>
      <c r="AF49" s="126" t="s">
        <v>94</v>
      </c>
      <c r="AG49" s="126" t="s">
        <v>94</v>
      </c>
      <c r="AH49" s="86" t="str">
        <f>INDEX( '[1]Full Existing Stops'!$BH:$BH, MATCH(D49,'[1]Full Existing Stops'!$D:$D, 0))</f>
        <v>Y</v>
      </c>
      <c r="AI49" s="86">
        <f>INDEX( '[1]Full Existing Stops'!$BJ:$BJ, MATCH(D49,'[1]Full Existing Stops'!$D:$D, 0))</f>
        <v>2</v>
      </c>
      <c r="AJ49" s="86" t="str">
        <f>INDEX( '[1]Full Existing Stops'!$BF:$BF, MATCH(D49,'[1]Full Existing Stops'!$D:$D, 0))</f>
        <v>Commercial</v>
      </c>
      <c r="AK49" s="86" t="s">
        <v>122</v>
      </c>
      <c r="AL49" s="86" t="s">
        <v>118</v>
      </c>
      <c r="AM49" s="86" t="s">
        <v>104</v>
      </c>
      <c r="AN49" s="86" t="str">
        <f>INDEX( '[1]Full Existing Stops'!$AG:$AG, MATCH(D49,'[1]Full Existing Stops'!$D:$D, 0))</f>
        <v>N</v>
      </c>
      <c r="AO49" s="86" t="str">
        <f>INDEX( '[1]Full Existing Stops'!$AH:$AH, MATCH(D49,'[1]Full Existing Stops'!$D:$D, 0))</f>
        <v xml:space="preserve"> - </v>
      </c>
      <c r="AP49" s="86"/>
      <c r="AQ49" s="86" t="str">
        <f t="shared" si="48"/>
        <v/>
      </c>
      <c r="AR49" s="86" t="str">
        <f t="shared" si="48"/>
        <v/>
      </c>
      <c r="AS49" s="86" t="str">
        <f t="shared" si="48"/>
        <v>X</v>
      </c>
      <c r="AT49" s="86" t="str">
        <f t="shared" si="48"/>
        <v/>
      </c>
      <c r="AU49" s="86" t="str">
        <f t="shared" si="48"/>
        <v/>
      </c>
      <c r="AV49" s="86" t="str">
        <f t="shared" si="48"/>
        <v/>
      </c>
      <c r="AW49" s="86" t="str">
        <f t="shared" si="48"/>
        <v/>
      </c>
      <c r="AX49" s="86" t="str">
        <f t="shared" si="48"/>
        <v/>
      </c>
      <c r="AY49" s="86"/>
      <c r="AZ49" s="86" t="s">
        <v>118</v>
      </c>
      <c r="BA49" s="86"/>
      <c r="BB49" s="82">
        <f t="shared" si="28"/>
        <v>1</v>
      </c>
      <c r="BC49" s="205">
        <f t="shared" si="25"/>
        <v>1</v>
      </c>
      <c r="BD49" s="86"/>
      <c r="BE49" s="86" t="str">
        <f t="shared" si="29"/>
        <v/>
      </c>
      <c r="BF49" s="86" t="str">
        <f t="shared" si="30"/>
        <v/>
      </c>
      <c r="BG49" s="86" t="str">
        <f t="shared" si="31"/>
        <v/>
      </c>
      <c r="BH49" s="86" t="str">
        <f t="shared" si="32"/>
        <v/>
      </c>
      <c r="BI49" s="86" t="str">
        <f t="shared" si="33"/>
        <v/>
      </c>
      <c r="BJ49" s="86" t="str">
        <f t="shared" si="34"/>
        <v/>
      </c>
      <c r="BK49" s="86" t="str">
        <f t="shared" si="35"/>
        <v/>
      </c>
      <c r="BL49" s="86" t="str">
        <f t="shared" si="36"/>
        <v/>
      </c>
      <c r="BM49" s="86" t="str">
        <f t="shared" si="37"/>
        <v>X</v>
      </c>
      <c r="BN49" s="86" t="str">
        <f t="shared" si="38"/>
        <v/>
      </c>
      <c r="BO49" s="86" t="str">
        <f t="shared" si="39"/>
        <v>X</v>
      </c>
      <c r="BP49" s="86" t="str">
        <f t="shared" si="40"/>
        <v/>
      </c>
      <c r="BQ49" s="86"/>
      <c r="BR49" s="86" t="str">
        <f t="shared" si="41"/>
        <v>X</v>
      </c>
      <c r="BS49" s="86" t="str">
        <f t="shared" si="42"/>
        <v>X</v>
      </c>
      <c r="BT49" s="86" t="str">
        <f t="shared" si="43"/>
        <v/>
      </c>
      <c r="BU49" s="86" t="str">
        <f t="shared" si="44"/>
        <v>X</v>
      </c>
      <c r="BV49" s="86"/>
      <c r="BW49" s="86"/>
      <c r="BX49" s="86"/>
      <c r="BY49" s="86"/>
      <c r="BZ49" s="86" t="str">
        <f t="shared" si="45"/>
        <v>X</v>
      </c>
      <c r="CA49" s="86"/>
      <c r="CB49" s="86"/>
      <c r="CC49" s="86"/>
      <c r="CD49" s="86" t="str">
        <f t="shared" si="46"/>
        <v/>
      </c>
      <c r="CE49" s="86" t="str">
        <f t="shared" si="47"/>
        <v/>
      </c>
      <c r="CF49" s="86"/>
      <c r="CG49" s="43"/>
    </row>
    <row r="50" spans="2:85" x14ac:dyDescent="0.35">
      <c r="B50" s="25"/>
      <c r="C50" s="80">
        <v>82</v>
      </c>
      <c r="D50" s="124">
        <v>7003</v>
      </c>
      <c r="E50" s="124" t="s">
        <v>92</v>
      </c>
      <c r="F50" s="166" t="s">
        <v>311</v>
      </c>
      <c r="G50" s="128">
        <v>1</v>
      </c>
      <c r="H50" s="128">
        <v>1002</v>
      </c>
      <c r="I50" s="128">
        <v>2854</v>
      </c>
      <c r="J50" s="128">
        <v>4</v>
      </c>
      <c r="K50" s="128">
        <f t="shared" si="27"/>
        <v>4</v>
      </c>
      <c r="L50" s="133">
        <v>38.880010416700003</v>
      </c>
      <c r="M50" s="133">
        <v>-121.296012576</v>
      </c>
      <c r="N50" s="128" t="s">
        <v>128</v>
      </c>
      <c r="O50" s="128" t="s">
        <v>107</v>
      </c>
      <c r="P50" s="128" t="s">
        <v>94</v>
      </c>
      <c r="Q50" s="128" t="s">
        <v>94</v>
      </c>
      <c r="R50" s="128" t="s">
        <v>95</v>
      </c>
      <c r="S50" s="128" t="s">
        <v>96</v>
      </c>
      <c r="T50" s="128" t="s">
        <v>98</v>
      </c>
      <c r="U50" s="128" t="s">
        <v>122</v>
      </c>
      <c r="V50" s="128" t="s">
        <v>122</v>
      </c>
      <c r="W50" s="128" t="s">
        <v>94</v>
      </c>
      <c r="X50" s="128" t="s">
        <v>98</v>
      </c>
      <c r="Y50" s="128" t="s">
        <v>100</v>
      </c>
      <c r="Z50" s="128" t="s">
        <v>100</v>
      </c>
      <c r="AA50" s="128" t="s">
        <v>99</v>
      </c>
      <c r="AB50" s="82" t="str">
        <f>INDEX( '[1]Full Existing Stops'!$AS:$AS, MATCH(D50,'[1]Full Existing Stops'!$D:$D, 0))</f>
        <v>Y</v>
      </c>
      <c r="AC50" s="128" t="str">
        <f>INDEX( '[1]Full Existing Stops'!$AW:$AW, MATCH(D50,'[1]Full Existing Stops'!$D:$D, 0))</f>
        <v>7 x cont</v>
      </c>
      <c r="AD50" s="82">
        <v>7</v>
      </c>
      <c r="AE50" s="128" t="str">
        <f>INDEX( '[1]Full Existing Stops'!$AZ:$AZ, MATCH(D50,'[1]Full Existing Stops'!$D:$D, 0))</f>
        <v>Y</v>
      </c>
      <c r="AF50" s="128" t="s">
        <v>96</v>
      </c>
      <c r="AG50" s="128" t="s">
        <v>100</v>
      </c>
      <c r="AH50" s="82" t="str">
        <f>INDEX( '[1]Full Existing Stops'!$BH:$BH, MATCH(D50,'[1]Full Existing Stops'!$D:$D, 0))</f>
        <v>Y - Nearby - at Light</v>
      </c>
      <c r="AI50" s="82">
        <f>INDEX( '[1]Full Existing Stops'!$BJ:$BJ, MATCH(D50,'[1]Full Existing Stops'!$D:$D, 0))</f>
        <v>2</v>
      </c>
      <c r="AJ50" s="82" t="str">
        <f>INDEX( '[1]Full Existing Stops'!$BF:$BF, MATCH(D50,'[1]Full Existing Stops'!$D:$D, 0))</f>
        <v>N/A, Residential</v>
      </c>
      <c r="AK50" s="82">
        <v>0</v>
      </c>
      <c r="AL50" s="82" t="s">
        <v>114</v>
      </c>
      <c r="AM50" s="82" t="s">
        <v>104</v>
      </c>
      <c r="AN50" s="82" t="str">
        <f>INDEX( '[1]Full Existing Stops'!$AG:$AG, MATCH(D50,'[1]Full Existing Stops'!$D:$D, 0))</f>
        <v>Y</v>
      </c>
      <c r="AO50" s="82" t="str">
        <f>INDEX( '[1]Full Existing Stops'!$AH:$AH, MATCH(D50,'[1]Full Existing Stops'!$D:$D, 0))</f>
        <v>Nearby Trees</v>
      </c>
      <c r="AP50" s="128"/>
      <c r="AQ50" s="82" t="str">
        <f t="shared" si="48"/>
        <v/>
      </c>
      <c r="AR50" s="82" t="str">
        <f t="shared" si="48"/>
        <v/>
      </c>
      <c r="AS50" s="82" t="str">
        <f t="shared" si="48"/>
        <v/>
      </c>
      <c r="AT50" s="82" t="str">
        <f t="shared" si="48"/>
        <v/>
      </c>
      <c r="AU50" s="82" t="str">
        <f t="shared" si="48"/>
        <v/>
      </c>
      <c r="AV50" s="82" t="str">
        <f t="shared" si="48"/>
        <v/>
      </c>
      <c r="AW50" s="82" t="str">
        <f t="shared" si="48"/>
        <v>X</v>
      </c>
      <c r="AX50" s="82" t="str">
        <f t="shared" si="48"/>
        <v/>
      </c>
      <c r="AY50" s="82"/>
      <c r="AZ50" s="82" t="s">
        <v>114</v>
      </c>
      <c r="BA50" s="82"/>
      <c r="BB50" s="82">
        <f t="shared" si="28"/>
        <v>1</v>
      </c>
      <c r="BC50" s="204">
        <f t="shared" si="25"/>
        <v>1</v>
      </c>
      <c r="BD50" s="82"/>
      <c r="BE50" s="82" t="str">
        <f t="shared" si="29"/>
        <v/>
      </c>
      <c r="BF50" s="82" t="str">
        <f t="shared" si="30"/>
        <v/>
      </c>
      <c r="BG50" s="82" t="str">
        <f t="shared" si="31"/>
        <v/>
      </c>
      <c r="BH50" s="82" t="str">
        <f t="shared" si="32"/>
        <v/>
      </c>
      <c r="BI50" s="82" t="str">
        <f t="shared" si="33"/>
        <v/>
      </c>
      <c r="BJ50" s="82" t="str">
        <f t="shared" si="34"/>
        <v>X</v>
      </c>
      <c r="BK50" s="82">
        <f t="shared" si="35"/>
        <v>1</v>
      </c>
      <c r="BL50" s="82" t="str">
        <f t="shared" si="36"/>
        <v/>
      </c>
      <c r="BM50" s="82" t="str">
        <f t="shared" si="37"/>
        <v>X</v>
      </c>
      <c r="BN50" s="82" t="str">
        <f t="shared" si="38"/>
        <v/>
      </c>
      <c r="BO50" s="82" t="str">
        <f t="shared" si="39"/>
        <v>X</v>
      </c>
      <c r="BP50" s="82" t="str">
        <f t="shared" si="40"/>
        <v/>
      </c>
      <c r="BQ50" s="82"/>
      <c r="BR50" s="82" t="str">
        <f t="shared" si="41"/>
        <v>X</v>
      </c>
      <c r="BS50" s="82" t="str">
        <f t="shared" si="42"/>
        <v>X</v>
      </c>
      <c r="BT50" s="82" t="str">
        <f t="shared" si="43"/>
        <v/>
      </c>
      <c r="BU50" s="82" t="str">
        <f t="shared" si="44"/>
        <v>X</v>
      </c>
      <c r="BV50" s="82"/>
      <c r="BW50" s="82"/>
      <c r="BX50" s="82"/>
      <c r="BY50" s="82"/>
      <c r="BZ50" s="82" t="str">
        <f t="shared" si="45"/>
        <v/>
      </c>
      <c r="CA50" s="82"/>
      <c r="CB50" s="82"/>
      <c r="CC50" s="82"/>
      <c r="CD50" s="82" t="str">
        <f t="shared" si="46"/>
        <v/>
      </c>
      <c r="CE50" s="82" t="str">
        <f t="shared" si="47"/>
        <v>X</v>
      </c>
      <c r="CF50" s="82"/>
      <c r="CG50" s="42"/>
    </row>
    <row r="51" spans="2:85" x14ac:dyDescent="0.35">
      <c r="B51" s="27"/>
      <c r="C51" s="84">
        <v>8</v>
      </c>
      <c r="D51" s="126">
        <v>809</v>
      </c>
      <c r="E51" s="126" t="s">
        <v>92</v>
      </c>
      <c r="F51" s="165" t="s">
        <v>312</v>
      </c>
      <c r="G51" s="126">
        <v>0</v>
      </c>
      <c r="H51" s="126">
        <v>641</v>
      </c>
      <c r="I51" s="126">
        <v>138</v>
      </c>
      <c r="J51" s="126">
        <v>4</v>
      </c>
      <c r="K51" s="126">
        <f t="shared" si="27"/>
        <v>4</v>
      </c>
      <c r="L51" s="134">
        <v>38.854817730299999</v>
      </c>
      <c r="M51" s="134">
        <v>-121.294656987</v>
      </c>
      <c r="N51" s="126" t="s">
        <v>295</v>
      </c>
      <c r="O51" s="126" t="s">
        <v>100</v>
      </c>
      <c r="P51" s="126" t="s">
        <v>94</v>
      </c>
      <c r="Q51" s="126" t="s">
        <v>94</v>
      </c>
      <c r="R51" s="126" t="s">
        <v>95</v>
      </c>
      <c r="S51" s="126" t="s">
        <v>96</v>
      </c>
      <c r="T51" s="126" t="s">
        <v>98</v>
      </c>
      <c r="U51" s="126" t="s">
        <v>122</v>
      </c>
      <c r="V51" s="126" t="s">
        <v>122</v>
      </c>
      <c r="W51" s="126" t="s">
        <v>100</v>
      </c>
      <c r="X51" s="126" t="s">
        <v>122</v>
      </c>
      <c r="Y51" s="126" t="s">
        <v>100</v>
      </c>
      <c r="Z51" s="126" t="s">
        <v>100</v>
      </c>
      <c r="AA51" s="126" t="s">
        <v>99</v>
      </c>
      <c r="AB51" s="86" t="str">
        <f>INDEX( '[1]Full Existing Stops'!$AS:$AS, MATCH(D51,'[1]Full Existing Stops'!$D:$D, 0))</f>
        <v>Y</v>
      </c>
      <c r="AC51" s="126" t="str">
        <f>INDEX( '[1]Full Existing Stops'!$AW:$AW, MATCH(D51,'[1]Full Existing Stops'!$D:$D, 0))</f>
        <v>5.5  x cont</v>
      </c>
      <c r="AD51" s="86">
        <v>5.5</v>
      </c>
      <c r="AE51" s="126" t="str">
        <f>INDEX( '[1]Full Existing Stops'!$AZ:$AZ, MATCH(D51,'[1]Full Existing Stops'!$D:$D, 0))</f>
        <v>Y</v>
      </c>
      <c r="AF51" s="126" t="s">
        <v>96</v>
      </c>
      <c r="AG51" s="126" t="s">
        <v>100</v>
      </c>
      <c r="AH51" s="86" t="str">
        <f>INDEX( '[1]Full Existing Stops'!$BH:$BH, MATCH(D51,'[1]Full Existing Stops'!$D:$D, 0))</f>
        <v xml:space="preserve">N </v>
      </c>
      <c r="AI51" s="86">
        <f>INDEX( '[1]Full Existing Stops'!$BJ:$BJ, MATCH(D51,'[1]Full Existing Stops'!$D:$D, 0))</f>
        <v>2</v>
      </c>
      <c r="AJ51" s="86" t="str">
        <f>INDEX( '[1]Full Existing Stops'!$BF:$BF, MATCH(D51,'[1]Full Existing Stops'!$D:$D, 0))</f>
        <v>Kaiser Permanente</v>
      </c>
      <c r="AK51" s="86">
        <v>0</v>
      </c>
      <c r="AL51" s="86" t="s">
        <v>114</v>
      </c>
      <c r="AM51" s="86" t="s">
        <v>104</v>
      </c>
      <c r="AN51" s="86" t="str">
        <f>INDEX( '[1]Full Existing Stops'!$AG:$AG, MATCH(D51,'[1]Full Existing Stops'!$D:$D, 0))</f>
        <v xml:space="preserve">N </v>
      </c>
      <c r="AO51" s="86" t="str">
        <f>INDEX( '[1]Full Existing Stops'!$AH:$AH, MATCH(D51,'[1]Full Existing Stops'!$D:$D, 0))</f>
        <v xml:space="preserve"> - </v>
      </c>
      <c r="AP51" s="86"/>
      <c r="AQ51" s="86" t="str">
        <f t="shared" si="48"/>
        <v/>
      </c>
      <c r="AR51" s="86" t="str">
        <f t="shared" si="48"/>
        <v/>
      </c>
      <c r="AS51" s="86" t="str">
        <f t="shared" si="48"/>
        <v/>
      </c>
      <c r="AT51" s="86" t="str">
        <f t="shared" si="48"/>
        <v/>
      </c>
      <c r="AU51" s="86" t="str">
        <f t="shared" si="48"/>
        <v/>
      </c>
      <c r="AV51" s="86" t="str">
        <f t="shared" si="48"/>
        <v/>
      </c>
      <c r="AW51" s="86" t="str">
        <f t="shared" si="48"/>
        <v/>
      </c>
      <c r="AX51" s="86" t="str">
        <f t="shared" si="48"/>
        <v>X</v>
      </c>
      <c r="AY51" s="86"/>
      <c r="AZ51" s="86" t="s">
        <v>114</v>
      </c>
      <c r="BA51" s="86" t="s">
        <v>159</v>
      </c>
      <c r="BB51" s="82">
        <f t="shared" si="28"/>
        <v>-1</v>
      </c>
      <c r="BC51" s="205" t="s">
        <v>103</v>
      </c>
      <c r="BD51" s="86"/>
      <c r="BE51" s="86" t="str">
        <f t="shared" si="29"/>
        <v/>
      </c>
      <c r="BF51" s="86" t="str">
        <f t="shared" si="30"/>
        <v>X</v>
      </c>
      <c r="BG51" s="86" t="str">
        <f t="shared" si="31"/>
        <v/>
      </c>
      <c r="BH51" s="86" t="str">
        <f t="shared" si="32"/>
        <v/>
      </c>
      <c r="BI51" s="86" t="str">
        <f t="shared" si="33"/>
        <v/>
      </c>
      <c r="BJ51" s="86" t="str">
        <f t="shared" si="34"/>
        <v>X</v>
      </c>
      <c r="BK51" s="86">
        <f t="shared" si="35"/>
        <v>2.5</v>
      </c>
      <c r="BL51" s="86" t="str">
        <f t="shared" si="36"/>
        <v/>
      </c>
      <c r="BM51" s="86" t="str">
        <f t="shared" si="37"/>
        <v>X</v>
      </c>
      <c r="BN51" s="86" t="str">
        <f t="shared" si="38"/>
        <v/>
      </c>
      <c r="BO51" s="86" t="str">
        <f t="shared" si="39"/>
        <v>X</v>
      </c>
      <c r="BP51" s="86" t="str">
        <f t="shared" si="40"/>
        <v/>
      </c>
      <c r="BQ51" s="86"/>
      <c r="BR51" s="86" t="str">
        <f t="shared" si="41"/>
        <v>X</v>
      </c>
      <c r="BS51" s="86" t="str">
        <f t="shared" si="42"/>
        <v>X</v>
      </c>
      <c r="BT51" s="86" t="str">
        <f t="shared" si="43"/>
        <v/>
      </c>
      <c r="BU51" s="86" t="str">
        <f t="shared" si="44"/>
        <v>X</v>
      </c>
      <c r="BV51" s="86"/>
      <c r="BW51" s="86"/>
      <c r="BX51" s="86"/>
      <c r="BY51" s="86"/>
      <c r="BZ51" s="86" t="str">
        <f t="shared" si="45"/>
        <v/>
      </c>
      <c r="CA51" s="86"/>
      <c r="CB51" s="86"/>
      <c r="CC51" s="86"/>
      <c r="CD51" s="86" t="str">
        <f t="shared" si="46"/>
        <v/>
      </c>
      <c r="CE51" s="86" t="str">
        <f t="shared" si="47"/>
        <v>X</v>
      </c>
      <c r="CF51" s="86"/>
      <c r="CG51" s="43"/>
    </row>
    <row r="52" spans="2:85" x14ac:dyDescent="0.35">
      <c r="B52" s="25"/>
      <c r="C52" s="80">
        <v>34</v>
      </c>
      <c r="D52" s="128">
        <v>2038</v>
      </c>
      <c r="E52" s="128" t="s">
        <v>92</v>
      </c>
      <c r="F52" s="164" t="s">
        <v>173</v>
      </c>
      <c r="G52" s="128">
        <v>0</v>
      </c>
      <c r="H52" s="128">
        <v>2099</v>
      </c>
      <c r="I52" s="128">
        <v>2861</v>
      </c>
      <c r="J52" s="128">
        <v>4</v>
      </c>
      <c r="K52" s="128">
        <f t="shared" si="27"/>
        <v>4</v>
      </c>
      <c r="L52" s="133">
        <v>38.7858739793</v>
      </c>
      <c r="M52" s="133">
        <v>-121.239419445</v>
      </c>
      <c r="N52" s="128" t="s">
        <v>158</v>
      </c>
      <c r="O52" s="128" t="s">
        <v>108</v>
      </c>
      <c r="P52" s="128" t="s">
        <v>94</v>
      </c>
      <c r="Q52" s="128" t="s">
        <v>94</v>
      </c>
      <c r="R52" s="128" t="s">
        <v>95</v>
      </c>
      <c r="S52" s="128" t="s">
        <v>96</v>
      </c>
      <c r="T52" s="128" t="s">
        <v>98</v>
      </c>
      <c r="U52" s="128" t="s">
        <v>122</v>
      </c>
      <c r="V52" s="128" t="s">
        <v>313</v>
      </c>
      <c r="W52" s="128" t="s">
        <v>100</v>
      </c>
      <c r="X52" s="128" t="s">
        <v>122</v>
      </c>
      <c r="Y52" s="128" t="s">
        <v>100</v>
      </c>
      <c r="Z52" s="128" t="s">
        <v>100</v>
      </c>
      <c r="AA52" s="128" t="s">
        <v>99</v>
      </c>
      <c r="AB52" s="82" t="str">
        <f>INDEX( '[1]Full Existing Stops'!$AS:$AS, MATCH(D52,'[1]Full Existing Stops'!$D:$D, 0))</f>
        <v>Y</v>
      </c>
      <c r="AC52" s="128" t="str">
        <f>INDEX( '[1]Full Existing Stops'!$AW:$AW, MATCH(D52,'[1]Full Existing Stops'!$D:$D, 0))</f>
        <v>5 x cont</v>
      </c>
      <c r="AD52" s="82">
        <v>5</v>
      </c>
      <c r="AE52" s="128" t="str">
        <f>INDEX( '[1]Full Existing Stops'!$AZ:$AZ, MATCH(D52,'[1]Full Existing Stops'!$D:$D, 0))</f>
        <v>Y</v>
      </c>
      <c r="AF52" s="128" t="s">
        <v>96</v>
      </c>
      <c r="AG52" s="128" t="s">
        <v>100</v>
      </c>
      <c r="AH52" s="82" t="str">
        <f>INDEX( '[1]Full Existing Stops'!$BH:$BH, MATCH(D52,'[1]Full Existing Stops'!$D:$D, 0))</f>
        <v>Y</v>
      </c>
      <c r="AI52" s="82">
        <f>INDEX( '[1]Full Existing Stops'!$BJ:$BJ, MATCH(D52,'[1]Full Existing Stops'!$D:$D, 0))</f>
        <v>2</v>
      </c>
      <c r="AJ52" s="82" t="str">
        <f>INDEX( '[1]Full Existing Stops'!$BF:$BF, MATCH(D52,'[1]Full Existing Stops'!$D:$D, 0))</f>
        <v>Post Office</v>
      </c>
      <c r="AK52" s="82">
        <v>0</v>
      </c>
      <c r="AL52" s="82" t="s">
        <v>101</v>
      </c>
      <c r="AM52" s="82" t="s">
        <v>104</v>
      </c>
      <c r="AN52" s="82" t="str">
        <f>INDEX( '[1]Full Existing Stops'!$AG:$AG, MATCH(D52,'[1]Full Existing Stops'!$D:$D, 0))</f>
        <v xml:space="preserve">N </v>
      </c>
      <c r="AO52" s="82" t="str">
        <f>INDEX( '[1]Full Existing Stops'!$AH:$AH, MATCH(D52,'[1]Full Existing Stops'!$D:$D, 0))</f>
        <v xml:space="preserve"> - </v>
      </c>
      <c r="AP52" s="128"/>
      <c r="AQ52" s="82" t="str">
        <f t="shared" si="48"/>
        <v/>
      </c>
      <c r="AR52" s="82" t="str">
        <f t="shared" si="48"/>
        <v>X</v>
      </c>
      <c r="AS52" s="82" t="str">
        <f t="shared" si="48"/>
        <v/>
      </c>
      <c r="AT52" s="82" t="str">
        <f t="shared" si="48"/>
        <v/>
      </c>
      <c r="AU52" s="82" t="str">
        <f t="shared" si="48"/>
        <v/>
      </c>
      <c r="AV52" s="82" t="str">
        <f t="shared" si="48"/>
        <v/>
      </c>
      <c r="AW52" s="82" t="str">
        <f t="shared" si="48"/>
        <v/>
      </c>
      <c r="AX52" s="82" t="str">
        <f t="shared" si="48"/>
        <v/>
      </c>
      <c r="AY52" s="82"/>
      <c r="AZ52" s="82" t="s">
        <v>101</v>
      </c>
      <c r="BA52" s="82" t="s">
        <v>159</v>
      </c>
      <c r="BB52" s="82">
        <f t="shared" si="28"/>
        <v>-1</v>
      </c>
      <c r="BC52" s="204" t="s">
        <v>103</v>
      </c>
      <c r="BD52" s="82"/>
      <c r="BE52" s="82" t="str">
        <f t="shared" si="29"/>
        <v/>
      </c>
      <c r="BF52" s="82" t="str">
        <f t="shared" si="30"/>
        <v/>
      </c>
      <c r="BG52" s="82" t="str">
        <f t="shared" si="31"/>
        <v/>
      </c>
      <c r="BH52" s="82" t="str">
        <f t="shared" si="32"/>
        <v/>
      </c>
      <c r="BI52" s="82" t="str">
        <f t="shared" si="33"/>
        <v/>
      </c>
      <c r="BJ52" s="82" t="str">
        <f t="shared" si="34"/>
        <v>X</v>
      </c>
      <c r="BK52" s="82">
        <f t="shared" si="35"/>
        <v>3</v>
      </c>
      <c r="BL52" s="82" t="str">
        <f t="shared" si="36"/>
        <v/>
      </c>
      <c r="BM52" s="82" t="str">
        <f t="shared" si="37"/>
        <v>X</v>
      </c>
      <c r="BN52" s="82" t="str">
        <f t="shared" si="38"/>
        <v/>
      </c>
      <c r="BO52" s="82" t="str">
        <f t="shared" si="39"/>
        <v>X</v>
      </c>
      <c r="BP52" s="82" t="str">
        <f t="shared" si="40"/>
        <v/>
      </c>
      <c r="BQ52" s="82"/>
      <c r="BR52" s="82" t="str">
        <f t="shared" si="41"/>
        <v>X</v>
      </c>
      <c r="BS52" s="82" t="str">
        <f t="shared" si="42"/>
        <v>X</v>
      </c>
      <c r="BT52" s="82" t="str">
        <f t="shared" si="43"/>
        <v/>
      </c>
      <c r="BU52" s="82" t="str">
        <f t="shared" si="44"/>
        <v>X</v>
      </c>
      <c r="BV52" s="82"/>
      <c r="BW52" s="82"/>
      <c r="BX52" s="82"/>
      <c r="BY52" s="82"/>
      <c r="BZ52" s="82" t="str">
        <f t="shared" si="45"/>
        <v/>
      </c>
      <c r="CA52" s="82"/>
      <c r="CB52" s="82"/>
      <c r="CC52" s="82"/>
      <c r="CD52" s="82" t="str">
        <f t="shared" si="46"/>
        <v/>
      </c>
      <c r="CE52" s="82" t="str">
        <f t="shared" si="47"/>
        <v/>
      </c>
      <c r="CF52" s="82"/>
      <c r="CG52" s="42"/>
    </row>
    <row r="53" spans="2:85" x14ac:dyDescent="0.35">
      <c r="B53" s="27"/>
      <c r="C53" s="84">
        <v>40</v>
      </c>
      <c r="D53" s="126">
        <v>2044</v>
      </c>
      <c r="E53" s="126" t="s">
        <v>92</v>
      </c>
      <c r="F53" s="165" t="s">
        <v>314</v>
      </c>
      <c r="G53" s="126">
        <v>0</v>
      </c>
      <c r="H53" s="126">
        <v>2148</v>
      </c>
      <c r="I53" s="126">
        <v>2458</v>
      </c>
      <c r="J53" s="126">
        <v>4</v>
      </c>
      <c r="K53" s="126">
        <f t="shared" si="27"/>
        <v>4</v>
      </c>
      <c r="L53" s="134">
        <v>38.791758790499998</v>
      </c>
      <c r="M53" s="134">
        <v>-121.221642656</v>
      </c>
      <c r="N53" s="126" t="s">
        <v>158</v>
      </c>
      <c r="O53" s="126" t="s">
        <v>129</v>
      </c>
      <c r="P53" s="126" t="s">
        <v>94</v>
      </c>
      <c r="Q53" s="126" t="s">
        <v>94</v>
      </c>
      <c r="R53" s="126" t="s">
        <v>95</v>
      </c>
      <c r="S53" s="126" t="s">
        <v>96</v>
      </c>
      <c r="T53" s="126" t="s">
        <v>107</v>
      </c>
      <c r="U53" s="126" t="s">
        <v>98</v>
      </c>
      <c r="V53" s="126" t="s">
        <v>122</v>
      </c>
      <c r="W53" s="126" t="s">
        <v>94</v>
      </c>
      <c r="X53" s="126" t="s">
        <v>98</v>
      </c>
      <c r="Y53" s="126" t="s">
        <v>94</v>
      </c>
      <c r="Z53" s="126" t="s">
        <v>94</v>
      </c>
      <c r="AA53" s="126" t="s">
        <v>148</v>
      </c>
      <c r="AB53" s="86" t="str">
        <f>INDEX( '[1]Full Existing Stops'!$AS:$AS, MATCH(D53,'[1]Full Existing Stops'!$D:$D, 0))</f>
        <v>Y</v>
      </c>
      <c r="AC53" s="126" t="str">
        <f>INDEX( '[1]Full Existing Stops'!$AW:$AW, MATCH(D53,'[1]Full Existing Stops'!$D:$D, 0))</f>
        <v>6 x cont</v>
      </c>
      <c r="AD53" s="86">
        <v>6</v>
      </c>
      <c r="AE53" s="126" t="str">
        <f>INDEX( '[1]Full Existing Stops'!$AZ:$AZ, MATCH(D53,'[1]Full Existing Stops'!$D:$D, 0))</f>
        <v>Y</v>
      </c>
      <c r="AF53" s="126" t="s">
        <v>96</v>
      </c>
      <c r="AG53" s="126" t="s">
        <v>94</v>
      </c>
      <c r="AH53" s="86" t="str">
        <f>INDEX( '[1]Full Existing Stops'!$BH:$BH, MATCH(D53,'[1]Full Existing Stops'!$D:$D, 0))</f>
        <v>Y</v>
      </c>
      <c r="AI53" s="86">
        <f>INDEX( '[1]Full Existing Stops'!$BJ:$BJ, MATCH(D53,'[1]Full Existing Stops'!$D:$D, 0))</f>
        <v>2</v>
      </c>
      <c r="AJ53" s="86" t="str">
        <f>INDEX( '[1]Full Existing Stops'!$BF:$BF, MATCH(D53,'[1]Full Existing Stops'!$D:$D, 0))</f>
        <v>Shopping</v>
      </c>
      <c r="AK53" s="86" t="s">
        <v>122</v>
      </c>
      <c r="AL53" s="86" t="s">
        <v>101</v>
      </c>
      <c r="AM53" s="86" t="s">
        <v>104</v>
      </c>
      <c r="AN53" s="86" t="str">
        <f>INDEX( '[1]Full Existing Stops'!$AG:$AG, MATCH(D53,'[1]Full Existing Stops'!$D:$D, 0))</f>
        <v>N</v>
      </c>
      <c r="AO53" s="86" t="str">
        <f>INDEX( '[1]Full Existing Stops'!$AH:$AH, MATCH(D53,'[1]Full Existing Stops'!$D:$D, 0))</f>
        <v xml:space="preserve"> - </v>
      </c>
      <c r="AP53" s="86"/>
      <c r="AQ53" s="86" t="str">
        <f t="shared" si="48"/>
        <v/>
      </c>
      <c r="AR53" s="86" t="str">
        <f t="shared" si="48"/>
        <v>X</v>
      </c>
      <c r="AS53" s="86" t="str">
        <f t="shared" si="48"/>
        <v/>
      </c>
      <c r="AT53" s="86" t="str">
        <f t="shared" si="48"/>
        <v/>
      </c>
      <c r="AU53" s="86" t="str">
        <f t="shared" si="48"/>
        <v/>
      </c>
      <c r="AV53" s="86" t="str">
        <f t="shared" si="48"/>
        <v/>
      </c>
      <c r="AW53" s="86" t="str">
        <f t="shared" si="48"/>
        <v/>
      </c>
      <c r="AX53" s="86" t="str">
        <f t="shared" si="48"/>
        <v/>
      </c>
      <c r="AY53" s="86"/>
      <c r="AZ53" s="86" t="s">
        <v>101</v>
      </c>
      <c r="BA53" s="86" t="s">
        <v>159</v>
      </c>
      <c r="BB53" s="82">
        <f t="shared" si="28"/>
        <v>-1</v>
      </c>
      <c r="BC53" s="205" t="s">
        <v>103</v>
      </c>
      <c r="BD53" s="86"/>
      <c r="BE53" s="86" t="str">
        <f t="shared" si="29"/>
        <v/>
      </c>
      <c r="BF53" s="86" t="str">
        <f t="shared" si="30"/>
        <v/>
      </c>
      <c r="BG53" s="86" t="str">
        <f t="shared" si="31"/>
        <v/>
      </c>
      <c r="BH53" s="86" t="str">
        <f t="shared" si="32"/>
        <v/>
      </c>
      <c r="BI53" s="86" t="str">
        <f t="shared" si="33"/>
        <v/>
      </c>
      <c r="BJ53" s="86" t="str">
        <f t="shared" si="34"/>
        <v>X</v>
      </c>
      <c r="BK53" s="86">
        <f t="shared" si="35"/>
        <v>2</v>
      </c>
      <c r="BL53" s="86" t="str">
        <f t="shared" si="36"/>
        <v/>
      </c>
      <c r="BM53" s="86" t="str">
        <f t="shared" si="37"/>
        <v>X</v>
      </c>
      <c r="BN53" s="86" t="str">
        <f t="shared" si="38"/>
        <v/>
      </c>
      <c r="BO53" s="86" t="str">
        <f t="shared" si="39"/>
        <v>X</v>
      </c>
      <c r="BP53" s="86" t="str">
        <f t="shared" si="40"/>
        <v/>
      </c>
      <c r="BQ53" s="86"/>
      <c r="BR53" s="86" t="str">
        <f t="shared" si="41"/>
        <v>X</v>
      </c>
      <c r="BS53" s="86" t="str">
        <f t="shared" si="42"/>
        <v>X</v>
      </c>
      <c r="BT53" s="86" t="str">
        <f t="shared" si="43"/>
        <v/>
      </c>
      <c r="BU53" s="86" t="str">
        <f t="shared" si="44"/>
        <v>X</v>
      </c>
      <c r="BV53" s="86"/>
      <c r="BW53" s="86"/>
      <c r="BX53" s="86"/>
      <c r="BY53" s="86"/>
      <c r="BZ53" s="86" t="str">
        <f t="shared" si="45"/>
        <v/>
      </c>
      <c r="CA53" s="86"/>
      <c r="CB53" s="86"/>
      <c r="CC53" s="86"/>
      <c r="CD53" s="86" t="str">
        <f t="shared" si="46"/>
        <v/>
      </c>
      <c r="CE53" s="86" t="str">
        <f t="shared" si="47"/>
        <v/>
      </c>
      <c r="CF53" s="86"/>
      <c r="CG53" s="43"/>
    </row>
    <row r="54" spans="2:85" x14ac:dyDescent="0.35">
      <c r="B54" s="25"/>
      <c r="C54" s="80">
        <v>51</v>
      </c>
      <c r="D54" s="128">
        <v>3008</v>
      </c>
      <c r="E54" s="128" t="s">
        <v>92</v>
      </c>
      <c r="F54" s="164" t="s">
        <v>292</v>
      </c>
      <c r="G54" s="128">
        <v>0</v>
      </c>
      <c r="H54" s="128">
        <v>2541</v>
      </c>
      <c r="I54" s="128">
        <v>1563</v>
      </c>
      <c r="J54" s="128">
        <v>4</v>
      </c>
      <c r="K54" s="128">
        <f t="shared" si="27"/>
        <v>4</v>
      </c>
      <c r="L54" s="133">
        <v>38.935792135500002</v>
      </c>
      <c r="M54" s="133">
        <v>-121.092322732</v>
      </c>
      <c r="N54" s="128" t="s">
        <v>164</v>
      </c>
      <c r="O54" s="128" t="s">
        <v>108</v>
      </c>
      <c r="P54" s="128" t="s">
        <v>94</v>
      </c>
      <c r="Q54" s="128" t="s">
        <v>94</v>
      </c>
      <c r="R54" s="128" t="s">
        <v>95</v>
      </c>
      <c r="S54" s="128" t="s">
        <v>96</v>
      </c>
      <c r="T54" s="128" t="s">
        <v>107</v>
      </c>
      <c r="U54" s="128" t="s">
        <v>98</v>
      </c>
      <c r="V54" s="128" t="s">
        <v>94</v>
      </c>
      <c r="W54" s="128" t="s">
        <v>94</v>
      </c>
      <c r="X54" s="128" t="s">
        <v>98</v>
      </c>
      <c r="Y54" s="128" t="s">
        <v>96</v>
      </c>
      <c r="Z54" s="128" t="s">
        <v>94</v>
      </c>
      <c r="AA54" s="128" t="s">
        <v>99</v>
      </c>
      <c r="AB54" s="82" t="str">
        <f>INDEX( '[1]Full Existing Stops'!$AS:$AS, MATCH(D54,'[1]Full Existing Stops'!$D:$D, 0))</f>
        <v>Y</v>
      </c>
      <c r="AC54" s="128" t="str">
        <f>INDEX( '[1]Full Existing Stops'!$AW:$AW, MATCH(D54,'[1]Full Existing Stops'!$D:$D, 0))</f>
        <v>12 x cont</v>
      </c>
      <c r="AD54" s="82">
        <v>12</v>
      </c>
      <c r="AE54" s="128" t="str">
        <f>INDEX( '[1]Full Existing Stops'!$AZ:$AZ, MATCH(D54,'[1]Full Existing Stops'!$D:$D, 0))</f>
        <v>Y</v>
      </c>
      <c r="AF54" s="128" t="s">
        <v>94</v>
      </c>
      <c r="AG54" s="128" t="s">
        <v>94</v>
      </c>
      <c r="AH54" s="82" t="str">
        <f>INDEX( '[1]Full Existing Stops'!$BH:$BH, MATCH(D54,'[1]Full Existing Stops'!$D:$D, 0))</f>
        <v>Y</v>
      </c>
      <c r="AI54" s="82" t="str">
        <f>INDEX( '[1]Full Existing Stops'!$BJ:$BJ, MATCH(D54,'[1]Full Existing Stops'!$D:$D, 0))</f>
        <v>X</v>
      </c>
      <c r="AJ54" s="82" t="str">
        <f>INDEX( '[1]Full Existing Stops'!$BF:$BF, MATCH(D54,'[1]Full Existing Stops'!$D:$D, 0))</f>
        <v>Raleys</v>
      </c>
      <c r="AK54" s="82" t="s">
        <v>315</v>
      </c>
      <c r="AL54" s="82" t="s">
        <v>166</v>
      </c>
      <c r="AM54" s="82" t="s">
        <v>104</v>
      </c>
      <c r="AN54" s="82" t="str">
        <f>INDEX( '[1]Full Existing Stops'!$AG:$AG, MATCH(D54,'[1]Full Existing Stops'!$D:$D, 0))</f>
        <v>N</v>
      </c>
      <c r="AO54" s="82" t="str">
        <f>INDEX( '[1]Full Existing Stops'!$AH:$AH, MATCH(D54,'[1]Full Existing Stops'!$D:$D, 0))</f>
        <v xml:space="preserve"> - </v>
      </c>
      <c r="AP54" s="128"/>
      <c r="AQ54" s="82" t="str">
        <f t="shared" si="48"/>
        <v/>
      </c>
      <c r="AR54" s="82" t="str">
        <f t="shared" si="48"/>
        <v/>
      </c>
      <c r="AS54" s="82" t="str">
        <f t="shared" si="48"/>
        <v>X</v>
      </c>
      <c r="AT54" s="82" t="str">
        <f t="shared" si="48"/>
        <v/>
      </c>
      <c r="AU54" s="82" t="str">
        <f t="shared" si="48"/>
        <v/>
      </c>
      <c r="AV54" s="82" t="str">
        <f t="shared" si="48"/>
        <v/>
      </c>
      <c r="AW54" s="82" t="str">
        <f t="shared" si="48"/>
        <v/>
      </c>
      <c r="AX54" s="82" t="str">
        <f t="shared" si="48"/>
        <v/>
      </c>
      <c r="AY54" s="82"/>
      <c r="AZ54" s="82" t="s">
        <v>200</v>
      </c>
      <c r="BA54" s="82" t="s">
        <v>159</v>
      </c>
      <c r="BB54" s="82">
        <f t="shared" si="28"/>
        <v>-1</v>
      </c>
      <c r="BC54" s="204" t="s">
        <v>103</v>
      </c>
      <c r="BD54" s="82"/>
      <c r="BE54" s="82" t="str">
        <f t="shared" si="29"/>
        <v/>
      </c>
      <c r="BF54" s="82" t="str">
        <f t="shared" si="30"/>
        <v/>
      </c>
      <c r="BG54" s="82" t="str">
        <f t="shared" si="31"/>
        <v/>
      </c>
      <c r="BH54" s="82" t="str">
        <f t="shared" si="32"/>
        <v/>
      </c>
      <c r="BI54" s="82" t="str">
        <f t="shared" si="33"/>
        <v/>
      </c>
      <c r="BJ54" s="82" t="str">
        <f t="shared" si="34"/>
        <v/>
      </c>
      <c r="BK54" s="82" t="str">
        <f t="shared" si="35"/>
        <v/>
      </c>
      <c r="BL54" s="82" t="str">
        <f t="shared" si="36"/>
        <v/>
      </c>
      <c r="BM54" s="82" t="str">
        <f t="shared" si="37"/>
        <v>X</v>
      </c>
      <c r="BN54" s="82" t="str">
        <f t="shared" si="38"/>
        <v/>
      </c>
      <c r="BO54" s="82" t="str">
        <f t="shared" si="39"/>
        <v>X</v>
      </c>
      <c r="BP54" s="82" t="str">
        <f t="shared" si="40"/>
        <v/>
      </c>
      <c r="BQ54" s="82"/>
      <c r="BR54" s="82" t="str">
        <f t="shared" si="41"/>
        <v/>
      </c>
      <c r="BS54" s="82" t="str">
        <f t="shared" si="42"/>
        <v>X</v>
      </c>
      <c r="BT54" s="82" t="str">
        <f t="shared" si="43"/>
        <v/>
      </c>
      <c r="BU54" s="82" t="str">
        <f t="shared" si="44"/>
        <v>X</v>
      </c>
      <c r="BV54" s="82"/>
      <c r="BW54" s="82"/>
      <c r="BX54" s="82"/>
      <c r="BY54" s="82"/>
      <c r="BZ54" s="82" t="str">
        <f t="shared" si="45"/>
        <v>X</v>
      </c>
      <c r="CA54" s="82"/>
      <c r="CB54" s="82"/>
      <c r="CC54" s="82"/>
      <c r="CD54" s="82" t="str">
        <f t="shared" si="46"/>
        <v/>
      </c>
      <c r="CE54" s="82" t="str">
        <f t="shared" si="47"/>
        <v/>
      </c>
      <c r="CF54" s="82"/>
      <c r="CG54" s="42"/>
    </row>
    <row r="55" spans="2:85" x14ac:dyDescent="0.35">
      <c r="B55" s="27"/>
      <c r="C55" s="84">
        <v>70</v>
      </c>
      <c r="D55" s="126">
        <v>3031</v>
      </c>
      <c r="E55" s="126" t="s">
        <v>92</v>
      </c>
      <c r="F55" s="165" t="s">
        <v>316</v>
      </c>
      <c r="G55" s="126">
        <v>0</v>
      </c>
      <c r="H55" s="126">
        <v>495</v>
      </c>
      <c r="I55" s="126">
        <v>786</v>
      </c>
      <c r="J55" s="126">
        <v>4</v>
      </c>
      <c r="K55" s="126">
        <f t="shared" si="27"/>
        <v>4</v>
      </c>
      <c r="L55" s="134">
        <v>38.907323495299998</v>
      </c>
      <c r="M55" s="134">
        <v>-121.082534373</v>
      </c>
      <c r="N55" s="126" t="s">
        <v>206</v>
      </c>
      <c r="O55" s="126" t="s">
        <v>107</v>
      </c>
      <c r="P55" s="126" t="s">
        <v>94</v>
      </c>
      <c r="Q55" s="126" t="s">
        <v>94</v>
      </c>
      <c r="R55" s="126" t="s">
        <v>95</v>
      </c>
      <c r="S55" s="126" t="s">
        <v>94</v>
      </c>
      <c r="T55" s="126" t="s">
        <v>98</v>
      </c>
      <c r="U55" s="126">
        <v>3</v>
      </c>
      <c r="V55" s="126" t="s">
        <v>98</v>
      </c>
      <c r="W55" s="126" t="s">
        <v>96</v>
      </c>
      <c r="X55" s="126" t="s">
        <v>165</v>
      </c>
      <c r="Y55" s="126" t="s">
        <v>94</v>
      </c>
      <c r="Z55" s="126" t="s">
        <v>317</v>
      </c>
      <c r="AA55" s="126" t="s">
        <v>99</v>
      </c>
      <c r="AB55" s="86" t="str">
        <f>INDEX( '[1]Full Existing Stops'!$AS:$AS, MATCH(D55,'[1]Full Existing Stops'!$D:$D, 0))</f>
        <v>Y</v>
      </c>
      <c r="AC55" s="126" t="str">
        <f>INDEX( '[1]Full Existing Stops'!$AW:$AW, MATCH(D55,'[1]Full Existing Stops'!$D:$D, 0))</f>
        <v>8 x cont</v>
      </c>
      <c r="AD55" s="86">
        <v>8</v>
      </c>
      <c r="AE55" s="126" t="str">
        <f>INDEX( '[1]Full Existing Stops'!$AZ:$AZ, MATCH(D55,'[1]Full Existing Stops'!$D:$D, 0))</f>
        <v>Y</v>
      </c>
      <c r="AF55" s="126" t="s">
        <v>96</v>
      </c>
      <c r="AG55" s="126" t="s">
        <v>94</v>
      </c>
      <c r="AH55" s="86" t="str">
        <f>INDEX( '[1]Full Existing Stops'!$BH:$BH, MATCH(D55,'[1]Full Existing Stops'!$D:$D, 0))</f>
        <v>N</v>
      </c>
      <c r="AI55" s="86" t="str">
        <f>INDEX( '[1]Full Existing Stops'!$BJ:$BJ, MATCH(D55,'[1]Full Existing Stops'!$D:$D, 0))</f>
        <v>X</v>
      </c>
      <c r="AJ55" s="86" t="str">
        <f>INDEX( '[1]Full Existing Stops'!$BF:$BF, MATCH(D55,'[1]Full Existing Stops'!$D:$D, 0))</f>
        <v>Post Office</v>
      </c>
      <c r="AK55" s="86" t="s">
        <v>318</v>
      </c>
      <c r="AL55" s="86" t="s">
        <v>118</v>
      </c>
      <c r="AM55" s="86" t="s">
        <v>104</v>
      </c>
      <c r="AN55" s="86" t="str">
        <f>INDEX( '[1]Full Existing Stops'!$AG:$AG, MATCH(D55,'[1]Full Existing Stops'!$D:$D, 0))</f>
        <v>Y</v>
      </c>
      <c r="AO55" s="86" t="str">
        <f>INDEX( '[1]Full Existing Stops'!$AH:$AH, MATCH(D55,'[1]Full Existing Stops'!$D:$D, 0))</f>
        <v>Shelter</v>
      </c>
      <c r="AP55" s="86"/>
      <c r="AQ55" s="86" t="str">
        <f t="shared" si="48"/>
        <v/>
      </c>
      <c r="AR55" s="86" t="str">
        <f t="shared" si="48"/>
        <v/>
      </c>
      <c r="AS55" s="86" t="str">
        <f t="shared" si="48"/>
        <v>X</v>
      </c>
      <c r="AT55" s="86" t="str">
        <f t="shared" si="48"/>
        <v/>
      </c>
      <c r="AU55" s="86" t="str">
        <f t="shared" si="48"/>
        <v/>
      </c>
      <c r="AV55" s="86" t="str">
        <f t="shared" si="48"/>
        <v/>
      </c>
      <c r="AW55" s="86" t="str">
        <f t="shared" si="48"/>
        <v/>
      </c>
      <c r="AX55" s="86" t="str">
        <f t="shared" si="48"/>
        <v/>
      </c>
      <c r="AY55" s="86"/>
      <c r="AZ55" s="86" t="s">
        <v>118</v>
      </c>
      <c r="BA55" s="86" t="s">
        <v>159</v>
      </c>
      <c r="BB55" s="82">
        <f t="shared" si="28"/>
        <v>-1</v>
      </c>
      <c r="BC55" s="205" t="s">
        <v>103</v>
      </c>
      <c r="BD55" s="86"/>
      <c r="BE55" s="86" t="str">
        <f t="shared" si="29"/>
        <v>X</v>
      </c>
      <c r="BF55" s="86" t="str">
        <f t="shared" si="30"/>
        <v/>
      </c>
      <c r="BG55" s="86" t="str">
        <f t="shared" si="31"/>
        <v/>
      </c>
      <c r="BH55" s="86" t="str">
        <f t="shared" si="32"/>
        <v/>
      </c>
      <c r="BI55" s="86" t="str">
        <f t="shared" si="33"/>
        <v/>
      </c>
      <c r="BJ55" s="86" t="str">
        <f t="shared" si="34"/>
        <v/>
      </c>
      <c r="BK55" s="86" t="str">
        <f t="shared" si="35"/>
        <v/>
      </c>
      <c r="BL55" s="86" t="str">
        <f t="shared" si="36"/>
        <v/>
      </c>
      <c r="BM55" s="86" t="str">
        <f t="shared" si="37"/>
        <v/>
      </c>
      <c r="BN55" s="86" t="str">
        <f t="shared" si="38"/>
        <v>X</v>
      </c>
      <c r="BO55" s="86" t="str">
        <f t="shared" si="39"/>
        <v>X</v>
      </c>
      <c r="BP55" s="86" t="str">
        <f t="shared" si="40"/>
        <v/>
      </c>
      <c r="BQ55" s="86"/>
      <c r="BR55" s="86" t="str">
        <f t="shared" si="41"/>
        <v>X</v>
      </c>
      <c r="BS55" s="86" t="str">
        <f t="shared" si="42"/>
        <v>X</v>
      </c>
      <c r="BT55" s="86" t="str">
        <f t="shared" si="43"/>
        <v/>
      </c>
      <c r="BU55" s="86" t="str">
        <f t="shared" si="44"/>
        <v>X</v>
      </c>
      <c r="BV55" s="86"/>
      <c r="BW55" s="86"/>
      <c r="BX55" s="86"/>
      <c r="BY55" s="86"/>
      <c r="BZ55" s="86" t="str">
        <f t="shared" si="45"/>
        <v/>
      </c>
      <c r="CA55" s="86"/>
      <c r="CB55" s="86"/>
      <c r="CC55" s="86"/>
      <c r="CD55" s="86" t="str">
        <f t="shared" si="46"/>
        <v/>
      </c>
      <c r="CE55" s="86" t="str">
        <f t="shared" si="47"/>
        <v>X</v>
      </c>
      <c r="CF55" s="86" t="s">
        <v>104</v>
      </c>
      <c r="CG55" s="43"/>
    </row>
    <row r="56" spans="2:85" x14ac:dyDescent="0.35">
      <c r="B56" s="25"/>
      <c r="C56" s="80">
        <v>105</v>
      </c>
      <c r="D56" s="128">
        <v>7026</v>
      </c>
      <c r="E56" s="128" t="s">
        <v>92</v>
      </c>
      <c r="F56" s="164" t="s">
        <v>319</v>
      </c>
      <c r="G56" s="128">
        <v>0</v>
      </c>
      <c r="H56" s="128">
        <v>232</v>
      </c>
      <c r="I56" s="128">
        <v>688</v>
      </c>
      <c r="J56" s="128">
        <v>4</v>
      </c>
      <c r="K56" s="128">
        <f t="shared" si="27"/>
        <v>4</v>
      </c>
      <c r="L56" s="133">
        <v>38.890595632199997</v>
      </c>
      <c r="M56" s="133">
        <v>-121.285083555</v>
      </c>
      <c r="N56" s="128" t="s">
        <v>128</v>
      </c>
      <c r="O56" s="128" t="s">
        <v>107</v>
      </c>
      <c r="P56" s="128" t="s">
        <v>94</v>
      </c>
      <c r="Q56" s="128" t="s">
        <v>94</v>
      </c>
      <c r="R56" s="128" t="s">
        <v>95</v>
      </c>
      <c r="S56" s="128" t="s">
        <v>96</v>
      </c>
      <c r="T56" s="128" t="s">
        <v>98</v>
      </c>
      <c r="U56" s="128" t="s">
        <v>122</v>
      </c>
      <c r="V56" s="128" t="s">
        <v>122</v>
      </c>
      <c r="W56" s="128" t="s">
        <v>94</v>
      </c>
      <c r="X56" s="128" t="s">
        <v>95</v>
      </c>
      <c r="Y56" s="128" t="s">
        <v>100</v>
      </c>
      <c r="Z56" s="128" t="s">
        <v>96</v>
      </c>
      <c r="AA56" s="128" t="s">
        <v>148</v>
      </c>
      <c r="AB56" s="82" t="str">
        <f>INDEX( '[1]Full Existing Stops'!$AS:$AS, MATCH(D56,'[1]Full Existing Stops'!$D:$D, 0))</f>
        <v>Y</v>
      </c>
      <c r="AC56" s="128" t="str">
        <f>INDEX( '[1]Full Existing Stops'!$AW:$AW, MATCH(D56,'[1]Full Existing Stops'!$D:$D, 0))</f>
        <v>4.5 cont</v>
      </c>
      <c r="AD56" s="82">
        <v>4.5</v>
      </c>
      <c r="AE56" s="128" t="str">
        <f>INDEX( '[1]Full Existing Stops'!$AZ:$AZ, MATCH(D56,'[1]Full Existing Stops'!$D:$D, 0))</f>
        <v>Y</v>
      </c>
      <c r="AF56" s="128" t="s">
        <v>94</v>
      </c>
      <c r="AG56" s="128" t="s">
        <v>100</v>
      </c>
      <c r="AH56" s="82" t="str">
        <f>INDEX( '[1]Full Existing Stops'!$BH:$BH, MATCH(D56,'[1]Full Existing Stops'!$D:$D, 0))</f>
        <v>Y</v>
      </c>
      <c r="AI56" s="82" t="str">
        <f>INDEX( '[1]Full Existing Stops'!$BJ:$BJ, MATCH(D56,'[1]Full Existing Stops'!$D:$D, 0))</f>
        <v>X</v>
      </c>
      <c r="AJ56" s="82" t="str">
        <f>INDEX( '[1]Full Existing Stops'!$BF:$BF, MATCH(D56,'[1]Full Existing Stops'!$D:$D, 0))</f>
        <v>Farmers Insurance, Mc Bean Park</v>
      </c>
      <c r="AK56" s="82">
        <v>0</v>
      </c>
      <c r="AL56" s="82" t="s">
        <v>114</v>
      </c>
      <c r="AM56" s="82" t="s">
        <v>104</v>
      </c>
      <c r="AN56" s="82" t="str">
        <f>INDEX( '[1]Full Existing Stops'!$AG:$AG, MATCH(D56,'[1]Full Existing Stops'!$D:$D, 0))</f>
        <v>Y</v>
      </c>
      <c r="AO56" s="82" t="str">
        <f>INDEX( '[1]Full Existing Stops'!$AH:$AH, MATCH(D56,'[1]Full Existing Stops'!$D:$D, 0))</f>
        <v>Partial - Tree</v>
      </c>
      <c r="AP56" s="128"/>
      <c r="AQ56" s="82" t="str">
        <f t="shared" si="48"/>
        <v/>
      </c>
      <c r="AR56" s="82" t="str">
        <f t="shared" si="48"/>
        <v/>
      </c>
      <c r="AS56" s="82" t="str">
        <f t="shared" si="48"/>
        <v/>
      </c>
      <c r="AT56" s="82" t="str">
        <f t="shared" si="48"/>
        <v/>
      </c>
      <c r="AU56" s="82" t="str">
        <f t="shared" si="48"/>
        <v/>
      </c>
      <c r="AV56" s="82" t="str">
        <f t="shared" si="48"/>
        <v/>
      </c>
      <c r="AW56" s="82" t="str">
        <f t="shared" si="48"/>
        <v>X</v>
      </c>
      <c r="AX56" s="82" t="str">
        <f t="shared" si="48"/>
        <v/>
      </c>
      <c r="AY56" s="82"/>
      <c r="AZ56" s="82" t="s">
        <v>114</v>
      </c>
      <c r="BA56" s="82" t="s">
        <v>159</v>
      </c>
      <c r="BB56" s="82">
        <f t="shared" si="28"/>
        <v>-1</v>
      </c>
      <c r="BC56" s="204" t="s">
        <v>103</v>
      </c>
      <c r="BD56" s="82"/>
      <c r="BE56" s="82" t="str">
        <f t="shared" si="29"/>
        <v/>
      </c>
      <c r="BF56" s="82" t="str">
        <f t="shared" si="30"/>
        <v/>
      </c>
      <c r="BG56" s="82" t="str">
        <f t="shared" si="31"/>
        <v/>
      </c>
      <c r="BH56" s="82" t="str">
        <f t="shared" si="32"/>
        <v/>
      </c>
      <c r="BI56" s="82" t="str">
        <f t="shared" si="33"/>
        <v/>
      </c>
      <c r="BJ56" s="82" t="str">
        <f t="shared" si="34"/>
        <v>X</v>
      </c>
      <c r="BK56" s="82">
        <f t="shared" si="35"/>
        <v>3.5</v>
      </c>
      <c r="BL56" s="82" t="str">
        <f t="shared" si="36"/>
        <v/>
      </c>
      <c r="BM56" s="82" t="str">
        <f t="shared" si="37"/>
        <v>X</v>
      </c>
      <c r="BN56" s="82" t="str">
        <f t="shared" si="38"/>
        <v/>
      </c>
      <c r="BO56" s="82" t="str">
        <f t="shared" si="39"/>
        <v>X</v>
      </c>
      <c r="BP56" s="82" t="str">
        <f t="shared" si="40"/>
        <v/>
      </c>
      <c r="BQ56" s="82"/>
      <c r="BR56" s="82" t="str">
        <f t="shared" si="41"/>
        <v>X</v>
      </c>
      <c r="BS56" s="82" t="str">
        <f t="shared" si="42"/>
        <v>X</v>
      </c>
      <c r="BT56" s="82" t="str">
        <f t="shared" si="43"/>
        <v/>
      </c>
      <c r="BU56" s="82" t="str">
        <f t="shared" si="44"/>
        <v>X</v>
      </c>
      <c r="BV56" s="82"/>
      <c r="BW56" s="82"/>
      <c r="BX56" s="82"/>
      <c r="BY56" s="82"/>
      <c r="BZ56" s="82" t="str">
        <f t="shared" si="45"/>
        <v>X</v>
      </c>
      <c r="CA56" s="82"/>
      <c r="CB56" s="82"/>
      <c r="CC56" s="82"/>
      <c r="CD56" s="82" t="str">
        <f t="shared" si="46"/>
        <v/>
      </c>
      <c r="CE56" s="82" t="str">
        <f t="shared" si="47"/>
        <v/>
      </c>
      <c r="CF56" s="82"/>
      <c r="CG56" s="42"/>
    </row>
    <row r="57" spans="2:85" x14ac:dyDescent="0.35">
      <c r="B57" s="27"/>
      <c r="C57" s="84">
        <v>107</v>
      </c>
      <c r="D57" s="126">
        <v>7028</v>
      </c>
      <c r="E57" s="126" t="s">
        <v>92</v>
      </c>
      <c r="F57" s="165" t="s">
        <v>320</v>
      </c>
      <c r="G57" s="126">
        <v>0</v>
      </c>
      <c r="H57" s="126">
        <v>1649</v>
      </c>
      <c r="I57" s="126">
        <v>3126</v>
      </c>
      <c r="J57" s="126">
        <v>4</v>
      </c>
      <c r="K57" s="126">
        <f t="shared" si="27"/>
        <v>4</v>
      </c>
      <c r="L57" s="134">
        <v>38.889270000099998</v>
      </c>
      <c r="M57" s="134">
        <v>-121.292082667</v>
      </c>
      <c r="N57" s="126" t="s">
        <v>321</v>
      </c>
      <c r="O57" s="126" t="s">
        <v>94</v>
      </c>
      <c r="P57" s="126" t="s">
        <v>94</v>
      </c>
      <c r="Q57" s="126" t="s">
        <v>94</v>
      </c>
      <c r="R57" s="126" t="s">
        <v>95</v>
      </c>
      <c r="S57" s="126" t="s">
        <v>96</v>
      </c>
      <c r="T57" s="126" t="s">
        <v>322</v>
      </c>
      <c r="U57" s="126" t="s">
        <v>122</v>
      </c>
      <c r="V57" s="126" t="s">
        <v>122</v>
      </c>
      <c r="W57" s="126" t="s">
        <v>94</v>
      </c>
      <c r="X57" s="126" t="s">
        <v>95</v>
      </c>
      <c r="Y57" s="126" t="s">
        <v>94</v>
      </c>
      <c r="Z57" s="126" t="s">
        <v>94</v>
      </c>
      <c r="AA57" s="126" t="s">
        <v>99</v>
      </c>
      <c r="AB57" s="86" t="str">
        <f>INDEX( '[1]Full Existing Stops'!$AS:$AS, MATCH(D57,'[1]Full Existing Stops'!$D:$D, 0))</f>
        <v>Y</v>
      </c>
      <c r="AC57" s="126" t="str">
        <f>INDEX( '[1]Full Existing Stops'!$AW:$AW, MATCH(D57,'[1]Full Existing Stops'!$D:$D, 0))</f>
        <v>4 x 100</v>
      </c>
      <c r="AD57" s="86">
        <v>4</v>
      </c>
      <c r="AE57" s="126" t="str">
        <f>INDEX( '[1]Full Existing Stops'!$AZ:$AZ, MATCH(D57,'[1]Full Existing Stops'!$D:$D, 0))</f>
        <v>Y</v>
      </c>
      <c r="AF57" s="126" t="s">
        <v>94</v>
      </c>
      <c r="AG57" s="126" t="s">
        <v>100</v>
      </c>
      <c r="AH57" s="86" t="str">
        <f>INDEX( '[1]Full Existing Stops'!$BH:$BH, MATCH(D57,'[1]Full Existing Stops'!$D:$D, 0))</f>
        <v>Y - Nearby</v>
      </c>
      <c r="AI57" s="86">
        <f>INDEX( '[1]Full Existing Stops'!$BJ:$BJ, MATCH(D57,'[1]Full Existing Stops'!$D:$D, 0))</f>
        <v>2</v>
      </c>
      <c r="AJ57" s="86" t="str">
        <f>INDEX( '[1]Full Existing Stops'!$BF:$BF, MATCH(D57,'[1]Full Existing Stops'!$D:$D, 0))</f>
        <v>Walmart</v>
      </c>
      <c r="AK57" s="86">
        <v>0</v>
      </c>
      <c r="AL57" s="86" t="s">
        <v>114</v>
      </c>
      <c r="AM57" s="86" t="s">
        <v>104</v>
      </c>
      <c r="AN57" s="86" t="str">
        <f>INDEX( '[1]Full Existing Stops'!$AG:$AG, MATCH(D57,'[1]Full Existing Stops'!$D:$D, 0))</f>
        <v>N</v>
      </c>
      <c r="AO57" s="86" t="str">
        <f>INDEX( '[1]Full Existing Stops'!$AH:$AH, MATCH(D57,'[1]Full Existing Stops'!$D:$D, 0))</f>
        <v xml:space="preserve"> - </v>
      </c>
      <c r="AP57" s="86"/>
      <c r="AQ57" s="86" t="str">
        <f t="shared" si="48"/>
        <v/>
      </c>
      <c r="AR57" s="86" t="str">
        <f t="shared" si="48"/>
        <v>X</v>
      </c>
      <c r="AS57" s="86" t="str">
        <f t="shared" si="48"/>
        <v/>
      </c>
      <c r="AT57" s="86" t="str">
        <f t="shared" si="48"/>
        <v/>
      </c>
      <c r="AU57" s="86" t="str">
        <f t="shared" si="48"/>
        <v/>
      </c>
      <c r="AV57" s="86" t="str">
        <f t="shared" si="48"/>
        <v/>
      </c>
      <c r="AW57" s="86" t="str">
        <f t="shared" si="48"/>
        <v>X</v>
      </c>
      <c r="AX57" s="86" t="str">
        <f t="shared" si="48"/>
        <v/>
      </c>
      <c r="AY57" s="86"/>
      <c r="AZ57" s="86" t="s">
        <v>114</v>
      </c>
      <c r="BA57" s="86" t="s">
        <v>159</v>
      </c>
      <c r="BB57" s="82">
        <f t="shared" si="28"/>
        <v>-1</v>
      </c>
      <c r="BC57" s="205" t="s">
        <v>103</v>
      </c>
      <c r="BD57" s="86"/>
      <c r="BE57" s="86" t="str">
        <f t="shared" si="29"/>
        <v/>
      </c>
      <c r="BF57" s="86" t="str">
        <f t="shared" si="30"/>
        <v>X</v>
      </c>
      <c r="BG57" s="86" t="str">
        <f t="shared" si="31"/>
        <v/>
      </c>
      <c r="BH57" s="86" t="str">
        <f t="shared" si="32"/>
        <v/>
      </c>
      <c r="BI57" s="86" t="str">
        <f t="shared" si="33"/>
        <v/>
      </c>
      <c r="BJ57" s="86" t="str">
        <f t="shared" si="34"/>
        <v>X</v>
      </c>
      <c r="BK57" s="86">
        <f t="shared" si="35"/>
        <v>4</v>
      </c>
      <c r="BL57" s="86" t="str">
        <f t="shared" si="36"/>
        <v/>
      </c>
      <c r="BM57" s="86" t="str">
        <f t="shared" si="37"/>
        <v>X</v>
      </c>
      <c r="BN57" s="86" t="str">
        <f t="shared" si="38"/>
        <v/>
      </c>
      <c r="BO57" s="86" t="str">
        <f t="shared" si="39"/>
        <v>X</v>
      </c>
      <c r="BP57" s="86" t="str">
        <f t="shared" si="40"/>
        <v/>
      </c>
      <c r="BQ57" s="86"/>
      <c r="BR57" s="86" t="str">
        <f t="shared" si="41"/>
        <v>X</v>
      </c>
      <c r="BS57" s="86" t="str">
        <f t="shared" si="42"/>
        <v>X</v>
      </c>
      <c r="BT57" s="86" t="str">
        <f t="shared" si="43"/>
        <v/>
      </c>
      <c r="BU57" s="86" t="str">
        <f t="shared" si="44"/>
        <v>X</v>
      </c>
      <c r="BV57" s="86"/>
      <c r="BW57" s="86"/>
      <c r="BX57" s="86"/>
      <c r="BY57" s="86"/>
      <c r="BZ57" s="86" t="str">
        <f t="shared" si="45"/>
        <v>X</v>
      </c>
      <c r="CA57" s="86"/>
      <c r="CB57" s="86"/>
      <c r="CC57" s="86"/>
      <c r="CD57" s="86" t="str">
        <f t="shared" si="46"/>
        <v/>
      </c>
      <c r="CE57" s="86" t="str">
        <f t="shared" si="47"/>
        <v>X</v>
      </c>
      <c r="CF57" s="86"/>
      <c r="CG57" s="43"/>
    </row>
    <row r="58" spans="2:85" x14ac:dyDescent="0.35">
      <c r="B58" s="25"/>
      <c r="C58" s="80">
        <v>2</v>
      </c>
      <c r="D58" s="128">
        <v>802</v>
      </c>
      <c r="E58" s="128" t="s">
        <v>92</v>
      </c>
      <c r="F58" s="164" t="s">
        <v>323</v>
      </c>
      <c r="G58" s="128">
        <v>0</v>
      </c>
      <c r="H58" s="128">
        <v>302</v>
      </c>
      <c r="I58" s="128">
        <v>872</v>
      </c>
      <c r="J58" s="128">
        <v>4</v>
      </c>
      <c r="K58" s="128">
        <f t="shared" si="27"/>
        <v>4</v>
      </c>
      <c r="L58" s="133">
        <v>38.905860305600001</v>
      </c>
      <c r="M58" s="133">
        <v>-121.318704461</v>
      </c>
      <c r="N58" s="128" t="s">
        <v>128</v>
      </c>
      <c r="O58" s="128" t="s">
        <v>107</v>
      </c>
      <c r="P58" s="128" t="s">
        <v>94</v>
      </c>
      <c r="Q58" s="128" t="s">
        <v>94</v>
      </c>
      <c r="R58" s="128" t="s">
        <v>95</v>
      </c>
      <c r="S58" s="128" t="s">
        <v>96</v>
      </c>
      <c r="T58" s="128" t="s">
        <v>98</v>
      </c>
      <c r="U58" s="128" t="s">
        <v>122</v>
      </c>
      <c r="V58" s="128" t="s">
        <v>122</v>
      </c>
      <c r="W58" s="128" t="s">
        <v>94</v>
      </c>
      <c r="X58" s="128" t="s">
        <v>98</v>
      </c>
      <c r="Y58" s="128" t="s">
        <v>100</v>
      </c>
      <c r="Z58" s="128" t="s">
        <v>96</v>
      </c>
      <c r="AA58" s="128" t="s">
        <v>99</v>
      </c>
      <c r="AB58" s="82" t="str">
        <f>INDEX( '[1]Full Existing Stops'!$AS:$AS, MATCH(D58,'[1]Full Existing Stops'!$D:$D, 0))</f>
        <v>Y</v>
      </c>
      <c r="AC58" s="128" t="str">
        <f>INDEX( '[1]Full Existing Stops'!$AW:$AW, MATCH(D58,'[1]Full Existing Stops'!$D:$D, 0))</f>
        <v>10 x cont</v>
      </c>
      <c r="AD58" s="82">
        <v>10</v>
      </c>
      <c r="AE58" s="128" t="str">
        <f>INDEX( '[1]Full Existing Stops'!$AZ:$AZ, MATCH(D58,'[1]Full Existing Stops'!$D:$D, 0))</f>
        <v>Y</v>
      </c>
      <c r="AF58" s="128" t="s">
        <v>96</v>
      </c>
      <c r="AG58" s="128" t="s">
        <v>100</v>
      </c>
      <c r="AH58" s="82" t="str">
        <f>INDEX( '[1]Full Existing Stops'!$BH:$BH, MATCH(D58,'[1]Full Existing Stops'!$D:$D, 0))</f>
        <v>N</v>
      </c>
      <c r="AI58" s="82">
        <f>INDEX( '[1]Full Existing Stops'!$BJ:$BJ, MATCH(D58,'[1]Full Existing Stops'!$D:$D, 0))</f>
        <v>1</v>
      </c>
      <c r="AJ58" s="82" t="str">
        <f>INDEX( '[1]Full Existing Stops'!$BF:$BF, MATCH(D58,'[1]Full Existing Stops'!$D:$D, 0))</f>
        <v>School, Park</v>
      </c>
      <c r="AK58" s="82">
        <v>0</v>
      </c>
      <c r="AL58" s="82" t="s">
        <v>114</v>
      </c>
      <c r="AM58" s="82" t="s">
        <v>104</v>
      </c>
      <c r="AN58" s="82" t="str">
        <f>INDEX( '[1]Full Existing Stops'!$AG:$AG, MATCH(D58,'[1]Full Existing Stops'!$D:$D, 0))</f>
        <v>N</v>
      </c>
      <c r="AO58" s="82" t="str">
        <f>INDEX( '[1]Full Existing Stops'!$AH:$AH, MATCH(D58,'[1]Full Existing Stops'!$D:$D, 0))</f>
        <v xml:space="preserve"> - </v>
      </c>
      <c r="AP58" s="128"/>
      <c r="AQ58" s="82" t="str">
        <f t="shared" ref="AQ58:AX67" si="49">IF(ISNUMBER(SEARCH(AQ$7,$N58)), "X", "")</f>
        <v/>
      </c>
      <c r="AR58" s="82" t="str">
        <f t="shared" si="49"/>
        <v/>
      </c>
      <c r="AS58" s="82" t="str">
        <f t="shared" si="49"/>
        <v/>
      </c>
      <c r="AT58" s="82" t="str">
        <f t="shared" si="49"/>
        <v/>
      </c>
      <c r="AU58" s="82" t="str">
        <f t="shared" si="49"/>
        <v/>
      </c>
      <c r="AV58" s="82" t="str">
        <f t="shared" si="49"/>
        <v/>
      </c>
      <c r="AW58" s="82" t="str">
        <f t="shared" si="49"/>
        <v>X</v>
      </c>
      <c r="AX58" s="82" t="str">
        <f t="shared" si="49"/>
        <v/>
      </c>
      <c r="AY58" s="82"/>
      <c r="AZ58" s="82" t="s">
        <v>114</v>
      </c>
      <c r="BA58" s="82" t="s">
        <v>115</v>
      </c>
      <c r="BB58" s="82">
        <f t="shared" si="28"/>
        <v>-1</v>
      </c>
      <c r="BC58" s="204" t="s">
        <v>103</v>
      </c>
      <c r="BD58" s="82"/>
      <c r="BE58" s="82" t="str">
        <f t="shared" si="29"/>
        <v/>
      </c>
      <c r="BF58" s="82" t="str">
        <f t="shared" si="30"/>
        <v/>
      </c>
      <c r="BG58" s="82" t="str">
        <f t="shared" si="31"/>
        <v/>
      </c>
      <c r="BH58" s="82" t="str">
        <f t="shared" si="32"/>
        <v/>
      </c>
      <c r="BI58" s="82" t="str">
        <f t="shared" si="33"/>
        <v/>
      </c>
      <c r="BJ58" s="82" t="str">
        <f t="shared" si="34"/>
        <v/>
      </c>
      <c r="BK58" s="82" t="str">
        <f t="shared" si="35"/>
        <v/>
      </c>
      <c r="BL58" s="82" t="str">
        <f t="shared" si="36"/>
        <v/>
      </c>
      <c r="BM58" s="82" t="str">
        <f t="shared" si="37"/>
        <v>X</v>
      </c>
      <c r="BN58" s="82" t="str">
        <f t="shared" si="38"/>
        <v/>
      </c>
      <c r="BO58" s="82" t="str">
        <f t="shared" si="39"/>
        <v>X</v>
      </c>
      <c r="BP58" s="82" t="str">
        <f t="shared" si="40"/>
        <v/>
      </c>
      <c r="BQ58" s="82"/>
      <c r="BR58" s="82" t="str">
        <f t="shared" si="41"/>
        <v>X</v>
      </c>
      <c r="BS58" s="82" t="str">
        <f t="shared" si="42"/>
        <v>X</v>
      </c>
      <c r="BT58" s="82" t="str">
        <f t="shared" si="43"/>
        <v/>
      </c>
      <c r="BU58" s="82" t="str">
        <f t="shared" si="44"/>
        <v>X</v>
      </c>
      <c r="BV58" s="82"/>
      <c r="BW58" s="82"/>
      <c r="BX58" s="82"/>
      <c r="BY58" s="82"/>
      <c r="BZ58" s="82" t="str">
        <f t="shared" si="45"/>
        <v/>
      </c>
      <c r="CA58" s="82"/>
      <c r="CB58" s="82"/>
      <c r="CC58" s="82"/>
      <c r="CD58" s="82" t="str">
        <f t="shared" si="46"/>
        <v/>
      </c>
      <c r="CE58" s="82" t="str">
        <f t="shared" si="47"/>
        <v>X</v>
      </c>
      <c r="CF58" s="82"/>
      <c r="CG58" s="42"/>
    </row>
    <row r="59" spans="2:85" x14ac:dyDescent="0.35">
      <c r="B59" s="27"/>
      <c r="C59" s="84">
        <v>9</v>
      </c>
      <c r="D59" s="126">
        <v>810</v>
      </c>
      <c r="E59" s="126" t="s">
        <v>92</v>
      </c>
      <c r="F59" s="165" t="s">
        <v>324</v>
      </c>
      <c r="G59" s="126">
        <v>0</v>
      </c>
      <c r="H59" s="126">
        <v>296</v>
      </c>
      <c r="I59" s="126">
        <v>2058</v>
      </c>
      <c r="J59" s="126">
        <v>4</v>
      </c>
      <c r="K59" s="126">
        <f t="shared" si="27"/>
        <v>4</v>
      </c>
      <c r="L59" s="134">
        <v>38.846444033799997</v>
      </c>
      <c r="M59" s="134">
        <v>-121.2881764</v>
      </c>
      <c r="N59" s="126" t="s">
        <v>295</v>
      </c>
      <c r="O59" s="126" t="s">
        <v>107</v>
      </c>
      <c r="P59" s="126" t="s">
        <v>94</v>
      </c>
      <c r="Q59" s="126" t="s">
        <v>94</v>
      </c>
      <c r="R59" s="126" t="s">
        <v>95</v>
      </c>
      <c r="S59" s="126" t="s">
        <v>96</v>
      </c>
      <c r="T59" s="126" t="s">
        <v>98</v>
      </c>
      <c r="U59" s="126" t="s">
        <v>122</v>
      </c>
      <c r="V59" s="126" t="s">
        <v>122</v>
      </c>
      <c r="W59" s="126" t="s">
        <v>100</v>
      </c>
      <c r="X59" s="126" t="s">
        <v>122</v>
      </c>
      <c r="Y59" s="126" t="s">
        <v>100</v>
      </c>
      <c r="Z59" s="126" t="s">
        <v>100</v>
      </c>
      <c r="AA59" s="126" t="s">
        <v>99</v>
      </c>
      <c r="AB59" s="86" t="str">
        <f>INDEX( '[1]Full Existing Stops'!$AS:$AS, MATCH(D59,'[1]Full Existing Stops'!$D:$D, 0))</f>
        <v>Y</v>
      </c>
      <c r="AC59" s="126" t="str">
        <f>INDEX( '[1]Full Existing Stops'!$AW:$AW, MATCH(D59,'[1]Full Existing Stops'!$D:$D, 0))</f>
        <v>5.5  x cont</v>
      </c>
      <c r="AD59" s="86">
        <v>5.5</v>
      </c>
      <c r="AE59" s="126" t="str">
        <f>INDEX( '[1]Full Existing Stops'!$AZ:$AZ, MATCH(D59,'[1]Full Existing Stops'!$D:$D, 0))</f>
        <v>Y</v>
      </c>
      <c r="AF59" s="126" t="s">
        <v>96</v>
      </c>
      <c r="AG59" s="126" t="s">
        <v>100</v>
      </c>
      <c r="AH59" s="86" t="str">
        <f>INDEX( '[1]Full Existing Stops'!$BH:$BH, MATCH(D59,'[1]Full Existing Stops'!$D:$D, 0))</f>
        <v xml:space="preserve">N </v>
      </c>
      <c r="AI59" s="86">
        <f>INDEX( '[1]Full Existing Stops'!$BJ:$BJ, MATCH(D59,'[1]Full Existing Stops'!$D:$D, 0))</f>
        <v>2</v>
      </c>
      <c r="AJ59" s="86" t="str">
        <f>INDEX( '[1]Full Existing Stops'!$BF:$BF, MATCH(D59,'[1]Full Existing Stops'!$D:$D, 0))</f>
        <v>School, Park</v>
      </c>
      <c r="AK59" s="86">
        <v>0</v>
      </c>
      <c r="AL59" s="86" t="s">
        <v>114</v>
      </c>
      <c r="AM59" s="86" t="s">
        <v>104</v>
      </c>
      <c r="AN59" s="86" t="str">
        <f>INDEX( '[1]Full Existing Stops'!$AG:$AG, MATCH(D59,'[1]Full Existing Stops'!$D:$D, 0))</f>
        <v xml:space="preserve">N </v>
      </c>
      <c r="AO59" s="86" t="str">
        <f>INDEX( '[1]Full Existing Stops'!$AH:$AH, MATCH(D59,'[1]Full Existing Stops'!$D:$D, 0))</f>
        <v xml:space="preserve"> - </v>
      </c>
      <c r="AP59" s="86"/>
      <c r="AQ59" s="86" t="str">
        <f t="shared" si="49"/>
        <v/>
      </c>
      <c r="AR59" s="86" t="str">
        <f t="shared" si="49"/>
        <v/>
      </c>
      <c r="AS59" s="86" t="str">
        <f t="shared" si="49"/>
        <v/>
      </c>
      <c r="AT59" s="86" t="str">
        <f t="shared" si="49"/>
        <v/>
      </c>
      <c r="AU59" s="86" t="str">
        <f t="shared" si="49"/>
        <v/>
      </c>
      <c r="AV59" s="86" t="str">
        <f t="shared" si="49"/>
        <v/>
      </c>
      <c r="AW59" s="86" t="str">
        <f t="shared" si="49"/>
        <v/>
      </c>
      <c r="AX59" s="86" t="str">
        <f t="shared" si="49"/>
        <v>X</v>
      </c>
      <c r="AY59" s="86"/>
      <c r="AZ59" s="86" t="s">
        <v>114</v>
      </c>
      <c r="BA59" s="86" t="s">
        <v>115</v>
      </c>
      <c r="BB59" s="82">
        <f t="shared" si="28"/>
        <v>-1</v>
      </c>
      <c r="BC59" s="205" t="s">
        <v>103</v>
      </c>
      <c r="BD59" s="86"/>
      <c r="BE59" s="86" t="str">
        <f t="shared" si="29"/>
        <v/>
      </c>
      <c r="BF59" s="86" t="str">
        <f t="shared" si="30"/>
        <v/>
      </c>
      <c r="BG59" s="86" t="str">
        <f t="shared" si="31"/>
        <v/>
      </c>
      <c r="BH59" s="86" t="str">
        <f t="shared" si="32"/>
        <v/>
      </c>
      <c r="BI59" s="86" t="str">
        <f t="shared" si="33"/>
        <v/>
      </c>
      <c r="BJ59" s="86" t="str">
        <f t="shared" si="34"/>
        <v>X</v>
      </c>
      <c r="BK59" s="86">
        <f t="shared" si="35"/>
        <v>2.5</v>
      </c>
      <c r="BL59" s="86" t="str">
        <f t="shared" si="36"/>
        <v/>
      </c>
      <c r="BM59" s="86" t="str">
        <f t="shared" si="37"/>
        <v>X</v>
      </c>
      <c r="BN59" s="86" t="str">
        <f t="shared" si="38"/>
        <v/>
      </c>
      <c r="BO59" s="86" t="str">
        <f t="shared" si="39"/>
        <v>X</v>
      </c>
      <c r="BP59" s="86" t="str">
        <f t="shared" si="40"/>
        <v/>
      </c>
      <c r="BQ59" s="86"/>
      <c r="BR59" s="86" t="str">
        <f t="shared" si="41"/>
        <v>X</v>
      </c>
      <c r="BS59" s="86" t="str">
        <f t="shared" si="42"/>
        <v>X</v>
      </c>
      <c r="BT59" s="86" t="str">
        <f t="shared" si="43"/>
        <v/>
      </c>
      <c r="BU59" s="86" t="str">
        <f t="shared" si="44"/>
        <v>X</v>
      </c>
      <c r="BV59" s="86"/>
      <c r="BW59" s="86"/>
      <c r="BX59" s="86"/>
      <c r="BY59" s="86"/>
      <c r="BZ59" s="86" t="str">
        <f t="shared" si="45"/>
        <v/>
      </c>
      <c r="CA59" s="86"/>
      <c r="CB59" s="86"/>
      <c r="CC59" s="86"/>
      <c r="CD59" s="86" t="str">
        <f t="shared" si="46"/>
        <v/>
      </c>
      <c r="CE59" s="86" t="str">
        <f t="shared" si="47"/>
        <v>X</v>
      </c>
      <c r="CF59" s="86"/>
      <c r="CG59" s="43"/>
    </row>
    <row r="60" spans="2:85" x14ac:dyDescent="0.35">
      <c r="B60" s="25"/>
      <c r="C60" s="80">
        <v>27</v>
      </c>
      <c r="D60" s="128">
        <v>2021</v>
      </c>
      <c r="E60" s="128" t="s">
        <v>92</v>
      </c>
      <c r="F60" s="164" t="s">
        <v>157</v>
      </c>
      <c r="G60" s="128">
        <v>0</v>
      </c>
      <c r="H60" s="128">
        <v>2364</v>
      </c>
      <c r="I60" s="128">
        <v>2827</v>
      </c>
      <c r="J60" s="128">
        <v>4</v>
      </c>
      <c r="K60" s="128">
        <f t="shared" si="27"/>
        <v>4</v>
      </c>
      <c r="L60" s="133">
        <v>38.817350000099999</v>
      </c>
      <c r="M60" s="133">
        <v>-121.290860921</v>
      </c>
      <c r="N60" s="128" t="s">
        <v>132</v>
      </c>
      <c r="O60" s="128" t="s">
        <v>129</v>
      </c>
      <c r="P60" s="128" t="s">
        <v>94</v>
      </c>
      <c r="Q60" s="128" t="s">
        <v>94</v>
      </c>
      <c r="R60" s="128" t="s">
        <v>95</v>
      </c>
      <c r="S60" s="128" t="s">
        <v>96</v>
      </c>
      <c r="T60" s="128" t="s">
        <v>98</v>
      </c>
      <c r="U60" s="128" t="s">
        <v>122</v>
      </c>
      <c r="V60" s="128" t="s">
        <v>122</v>
      </c>
      <c r="W60" s="128" t="s">
        <v>100</v>
      </c>
      <c r="X60" s="128" t="s">
        <v>122</v>
      </c>
      <c r="Y60" s="128" t="s">
        <v>100</v>
      </c>
      <c r="Z60" s="128" t="s">
        <v>96</v>
      </c>
      <c r="AA60" s="128" t="s">
        <v>99</v>
      </c>
      <c r="AB60" s="82" t="str">
        <f>INDEX( '[1]Full Existing Stops'!$AS:$AS, MATCH(D60,'[1]Full Existing Stops'!$D:$D, 0))</f>
        <v>Y</v>
      </c>
      <c r="AC60" s="128" t="str">
        <f>INDEX( '[1]Full Existing Stops'!$AW:$AW, MATCH(D60,'[1]Full Existing Stops'!$D:$D, 0))</f>
        <v>5 x cont</v>
      </c>
      <c r="AD60" s="82">
        <v>5</v>
      </c>
      <c r="AE60" s="128" t="str">
        <f>INDEX( '[1]Full Existing Stops'!$AZ:$AZ, MATCH(D60,'[1]Full Existing Stops'!$D:$D, 0))</f>
        <v>Y</v>
      </c>
      <c r="AF60" s="128" t="s">
        <v>96</v>
      </c>
      <c r="AG60" s="128" t="s">
        <v>100</v>
      </c>
      <c r="AH60" s="82" t="str">
        <f>INDEX( '[1]Full Existing Stops'!$BH:$BH, MATCH(D60,'[1]Full Existing Stops'!$D:$D, 0))</f>
        <v xml:space="preserve">N </v>
      </c>
      <c r="AI60" s="82">
        <f>INDEX( '[1]Full Existing Stops'!$BJ:$BJ, MATCH(D60,'[1]Full Existing Stops'!$D:$D, 0))</f>
        <v>2</v>
      </c>
      <c r="AJ60" s="82" t="str">
        <f>INDEX( '[1]Full Existing Stops'!$BF:$BF, MATCH(D60,'[1]Full Existing Stops'!$D:$D, 0))</f>
        <v>County Offices, College</v>
      </c>
      <c r="AK60" s="82">
        <v>0</v>
      </c>
      <c r="AL60" s="82" t="s">
        <v>101</v>
      </c>
      <c r="AM60" s="82" t="s">
        <v>104</v>
      </c>
      <c r="AN60" s="82" t="str">
        <f>INDEX( '[1]Full Existing Stops'!$AG:$AG, MATCH(D60,'[1]Full Existing Stops'!$D:$D, 0))</f>
        <v xml:space="preserve">N </v>
      </c>
      <c r="AO60" s="82" t="str">
        <f>INDEX( '[1]Full Existing Stops'!$AH:$AH, MATCH(D60,'[1]Full Existing Stops'!$D:$D, 0))</f>
        <v xml:space="preserve"> - </v>
      </c>
      <c r="AP60" s="128"/>
      <c r="AQ60" s="82" t="str">
        <f t="shared" si="49"/>
        <v/>
      </c>
      <c r="AR60" s="82" t="str">
        <f t="shared" si="49"/>
        <v>X</v>
      </c>
      <c r="AS60" s="82" t="str">
        <f t="shared" si="49"/>
        <v/>
      </c>
      <c r="AT60" s="82" t="str">
        <f t="shared" si="49"/>
        <v/>
      </c>
      <c r="AU60" s="82" t="str">
        <f t="shared" si="49"/>
        <v/>
      </c>
      <c r="AV60" s="82" t="str">
        <f t="shared" si="49"/>
        <v/>
      </c>
      <c r="AW60" s="82" t="str">
        <f t="shared" si="49"/>
        <v/>
      </c>
      <c r="AX60" s="82" t="str">
        <f t="shared" si="49"/>
        <v/>
      </c>
      <c r="AY60" s="82"/>
      <c r="AZ60" s="82" t="s">
        <v>101</v>
      </c>
      <c r="BA60" s="82" t="s">
        <v>115</v>
      </c>
      <c r="BB60" s="82">
        <f t="shared" si="28"/>
        <v>-1</v>
      </c>
      <c r="BC60" s="204" t="s">
        <v>103</v>
      </c>
      <c r="BD60" s="82"/>
      <c r="BE60" s="82" t="str">
        <f t="shared" si="29"/>
        <v/>
      </c>
      <c r="BF60" s="82" t="str">
        <f t="shared" si="30"/>
        <v/>
      </c>
      <c r="BG60" s="82" t="str">
        <f t="shared" si="31"/>
        <v/>
      </c>
      <c r="BH60" s="82" t="str">
        <f t="shared" si="32"/>
        <v/>
      </c>
      <c r="BI60" s="82" t="str">
        <f t="shared" si="33"/>
        <v/>
      </c>
      <c r="BJ60" s="82" t="str">
        <f t="shared" si="34"/>
        <v>X</v>
      </c>
      <c r="BK60" s="82">
        <f t="shared" si="35"/>
        <v>3</v>
      </c>
      <c r="BL60" s="82" t="str">
        <f t="shared" si="36"/>
        <v/>
      </c>
      <c r="BM60" s="82" t="str">
        <f t="shared" si="37"/>
        <v>X</v>
      </c>
      <c r="BN60" s="82" t="str">
        <f t="shared" si="38"/>
        <v/>
      </c>
      <c r="BO60" s="82" t="str">
        <f t="shared" si="39"/>
        <v>X</v>
      </c>
      <c r="BP60" s="82" t="str">
        <f t="shared" si="40"/>
        <v/>
      </c>
      <c r="BQ60" s="82"/>
      <c r="BR60" s="82" t="str">
        <f t="shared" si="41"/>
        <v>X</v>
      </c>
      <c r="BS60" s="82" t="str">
        <f t="shared" si="42"/>
        <v>X</v>
      </c>
      <c r="BT60" s="82" t="str">
        <f t="shared" si="43"/>
        <v/>
      </c>
      <c r="BU60" s="82" t="str">
        <f t="shared" si="44"/>
        <v>X</v>
      </c>
      <c r="BV60" s="82"/>
      <c r="BW60" s="82"/>
      <c r="BX60" s="82"/>
      <c r="BY60" s="82"/>
      <c r="BZ60" s="82" t="str">
        <f t="shared" si="45"/>
        <v/>
      </c>
      <c r="CA60" s="82"/>
      <c r="CB60" s="82"/>
      <c r="CC60" s="82"/>
      <c r="CD60" s="82" t="str">
        <f t="shared" si="46"/>
        <v/>
      </c>
      <c r="CE60" s="82" t="str">
        <f t="shared" si="47"/>
        <v>X</v>
      </c>
      <c r="CF60" s="82" t="s">
        <v>104</v>
      </c>
      <c r="CG60" s="42"/>
    </row>
    <row r="61" spans="2:85" x14ac:dyDescent="0.35">
      <c r="B61" s="27"/>
      <c r="C61" s="84">
        <v>21</v>
      </c>
      <c r="D61" s="126">
        <v>2007</v>
      </c>
      <c r="E61" s="126" t="s">
        <v>92</v>
      </c>
      <c r="F61" s="165" t="s">
        <v>325</v>
      </c>
      <c r="G61" s="126">
        <v>0</v>
      </c>
      <c r="H61" s="126">
        <v>1992</v>
      </c>
      <c r="I61" s="126">
        <v>3101</v>
      </c>
      <c r="J61" s="126">
        <v>4</v>
      </c>
      <c r="K61" s="126">
        <f t="shared" si="27"/>
        <v>4</v>
      </c>
      <c r="L61" s="134">
        <v>38.789431939799996</v>
      </c>
      <c r="M61" s="134">
        <v>-121.23712448400001</v>
      </c>
      <c r="N61" s="126" t="s">
        <v>132</v>
      </c>
      <c r="O61" s="126" t="s">
        <v>107</v>
      </c>
      <c r="P61" s="126" t="s">
        <v>96</v>
      </c>
      <c r="Q61" s="126" t="s">
        <v>94</v>
      </c>
      <c r="R61" s="126" t="s">
        <v>95</v>
      </c>
      <c r="S61" s="126" t="s">
        <v>96</v>
      </c>
      <c r="T61" s="126" t="s">
        <v>98</v>
      </c>
      <c r="U61" s="126" t="s">
        <v>122</v>
      </c>
      <c r="V61" s="126" t="s">
        <v>122</v>
      </c>
      <c r="W61" s="126" t="s">
        <v>100</v>
      </c>
      <c r="X61" s="126" t="s">
        <v>122</v>
      </c>
      <c r="Y61" s="126" t="s">
        <v>100</v>
      </c>
      <c r="Z61" s="126" t="s">
        <v>100</v>
      </c>
      <c r="AA61" s="126" t="s">
        <v>99</v>
      </c>
      <c r="AB61" s="86" t="str">
        <f>INDEX( '[1]Full Existing Stops'!$AS:$AS, MATCH(D61,'[1]Full Existing Stops'!$D:$D, 0))</f>
        <v>Y</v>
      </c>
      <c r="AC61" s="126" t="str">
        <f>INDEX( '[1]Full Existing Stops'!$AW:$AW, MATCH(D61,'[1]Full Existing Stops'!$D:$D, 0))</f>
        <v>5 x cont</v>
      </c>
      <c r="AD61" s="86">
        <v>5</v>
      </c>
      <c r="AE61" s="126" t="str">
        <f>INDEX( '[1]Full Existing Stops'!$AZ:$AZ, MATCH(D61,'[1]Full Existing Stops'!$D:$D, 0))</f>
        <v>Y</v>
      </c>
      <c r="AF61" s="126" t="s">
        <v>100</v>
      </c>
      <c r="AG61" s="126" t="s">
        <v>100</v>
      </c>
      <c r="AH61" s="86" t="str">
        <f>INDEX( '[1]Full Existing Stops'!$BH:$BH, MATCH(D61,'[1]Full Existing Stops'!$D:$D, 0))</f>
        <v xml:space="preserve">N </v>
      </c>
      <c r="AI61" s="86">
        <f>INDEX( '[1]Full Existing Stops'!$BJ:$BJ, MATCH(D61,'[1]Full Existing Stops'!$D:$D, 0))</f>
        <v>2</v>
      </c>
      <c r="AJ61" s="86" t="str">
        <f>INDEX( '[1]Full Existing Stops'!$BF:$BF, MATCH(D61,'[1]Full Existing Stops'!$D:$D, 0))</f>
        <v>Amtrack Station</v>
      </c>
      <c r="AK61" s="86">
        <v>0</v>
      </c>
      <c r="AL61" s="86" t="s">
        <v>101</v>
      </c>
      <c r="AM61" s="86" t="s">
        <v>104</v>
      </c>
      <c r="AN61" s="86" t="str">
        <f>INDEX( '[1]Full Existing Stops'!$AG:$AG, MATCH(D61,'[1]Full Existing Stops'!$D:$D, 0))</f>
        <v>Y</v>
      </c>
      <c r="AO61" s="86" t="str">
        <f>INDEX( '[1]Full Existing Stops'!$AH:$AH, MATCH(D61,'[1]Full Existing Stops'!$D:$D, 0))</f>
        <v>Trees</v>
      </c>
      <c r="AP61" s="86"/>
      <c r="AQ61" s="86" t="str">
        <f t="shared" si="49"/>
        <v/>
      </c>
      <c r="AR61" s="86" t="str">
        <f t="shared" si="49"/>
        <v>X</v>
      </c>
      <c r="AS61" s="86" t="str">
        <f t="shared" si="49"/>
        <v/>
      </c>
      <c r="AT61" s="86" t="str">
        <f t="shared" si="49"/>
        <v/>
      </c>
      <c r="AU61" s="86" t="str">
        <f t="shared" si="49"/>
        <v/>
      </c>
      <c r="AV61" s="86" t="str">
        <f t="shared" si="49"/>
        <v/>
      </c>
      <c r="AW61" s="86" t="str">
        <f t="shared" si="49"/>
        <v/>
      </c>
      <c r="AX61" s="86" t="str">
        <f t="shared" si="49"/>
        <v/>
      </c>
      <c r="AY61" s="86"/>
      <c r="AZ61" s="86" t="s">
        <v>101</v>
      </c>
      <c r="BA61" s="86" t="s">
        <v>126</v>
      </c>
      <c r="BB61" s="82">
        <f t="shared" si="28"/>
        <v>-1</v>
      </c>
      <c r="BC61" s="205" t="s">
        <v>103</v>
      </c>
      <c r="BD61" s="86"/>
      <c r="BE61" s="86" t="str">
        <f t="shared" si="29"/>
        <v/>
      </c>
      <c r="BF61" s="86" t="str">
        <f t="shared" si="30"/>
        <v/>
      </c>
      <c r="BG61" s="86" t="str">
        <f t="shared" si="31"/>
        <v/>
      </c>
      <c r="BH61" s="86" t="str">
        <f t="shared" si="32"/>
        <v>X</v>
      </c>
      <c r="BI61" s="86" t="str">
        <f t="shared" si="33"/>
        <v/>
      </c>
      <c r="BJ61" s="86" t="str">
        <f t="shared" si="34"/>
        <v>X</v>
      </c>
      <c r="BK61" s="86">
        <f t="shared" si="35"/>
        <v>3</v>
      </c>
      <c r="BL61" s="86" t="str">
        <f t="shared" si="36"/>
        <v/>
      </c>
      <c r="BM61" s="86" t="str">
        <f t="shared" si="37"/>
        <v>X</v>
      </c>
      <c r="BN61" s="86" t="str">
        <f t="shared" si="38"/>
        <v/>
      </c>
      <c r="BO61" s="86" t="str">
        <f t="shared" si="39"/>
        <v>X</v>
      </c>
      <c r="BP61" s="86" t="str">
        <f t="shared" si="40"/>
        <v/>
      </c>
      <c r="BQ61" s="86"/>
      <c r="BR61" s="86" t="str">
        <f t="shared" si="41"/>
        <v>X</v>
      </c>
      <c r="BS61" s="86" t="str">
        <f t="shared" si="42"/>
        <v>X</v>
      </c>
      <c r="BT61" s="86" t="str">
        <f t="shared" si="43"/>
        <v/>
      </c>
      <c r="BU61" s="86" t="str">
        <f t="shared" si="44"/>
        <v>X</v>
      </c>
      <c r="BV61" s="86"/>
      <c r="BW61" s="86"/>
      <c r="BX61" s="86"/>
      <c r="BY61" s="86"/>
      <c r="BZ61" s="86" t="str">
        <f t="shared" si="45"/>
        <v>X</v>
      </c>
      <c r="CA61" s="86"/>
      <c r="CB61" s="86"/>
      <c r="CC61" s="86"/>
      <c r="CD61" s="86" t="str">
        <f t="shared" si="46"/>
        <v/>
      </c>
      <c r="CE61" s="86" t="str">
        <f t="shared" si="47"/>
        <v>X</v>
      </c>
      <c r="CF61" s="86"/>
      <c r="CG61" s="43"/>
    </row>
    <row r="62" spans="2:85" x14ac:dyDescent="0.35">
      <c r="B62" s="25"/>
      <c r="C62" s="80">
        <v>35</v>
      </c>
      <c r="D62" s="128">
        <v>2039</v>
      </c>
      <c r="E62" s="128" t="s">
        <v>92</v>
      </c>
      <c r="F62" s="164" t="s">
        <v>325</v>
      </c>
      <c r="G62" s="128">
        <v>0</v>
      </c>
      <c r="H62" s="128">
        <v>1992</v>
      </c>
      <c r="I62" s="128">
        <v>3101</v>
      </c>
      <c r="J62" s="128">
        <v>4</v>
      </c>
      <c r="K62" s="128">
        <f t="shared" si="27"/>
        <v>4</v>
      </c>
      <c r="L62" s="133">
        <v>38.789433179900001</v>
      </c>
      <c r="M62" s="133">
        <v>-121.23667886699999</v>
      </c>
      <c r="N62" s="128" t="s">
        <v>158</v>
      </c>
      <c r="O62" s="128" t="s">
        <v>129</v>
      </c>
      <c r="P62" s="128" t="s">
        <v>94</v>
      </c>
      <c r="Q62" s="128" t="s">
        <v>94</v>
      </c>
      <c r="R62" s="128" t="s">
        <v>95</v>
      </c>
      <c r="S62" s="128" t="s">
        <v>96</v>
      </c>
      <c r="T62" s="128" t="s">
        <v>98</v>
      </c>
      <c r="U62" s="128" t="s">
        <v>122</v>
      </c>
      <c r="V62" s="128" t="s">
        <v>122</v>
      </c>
      <c r="W62" s="128" t="s">
        <v>100</v>
      </c>
      <c r="X62" s="128" t="s">
        <v>122</v>
      </c>
      <c r="Y62" s="128" t="s">
        <v>100</v>
      </c>
      <c r="Z62" s="128" t="s">
        <v>100</v>
      </c>
      <c r="AA62" s="128" t="s">
        <v>99</v>
      </c>
      <c r="AB62" s="82" t="str">
        <f>INDEX( '[1]Full Existing Stops'!$AS:$AS, MATCH(D62,'[1]Full Existing Stops'!$D:$D, 0))</f>
        <v>Y</v>
      </c>
      <c r="AC62" s="128" t="str">
        <f>INDEX( '[1]Full Existing Stops'!$AW:$AW, MATCH(D62,'[1]Full Existing Stops'!$D:$D, 0))</f>
        <v>5 x cont</v>
      </c>
      <c r="AD62" s="82">
        <v>5</v>
      </c>
      <c r="AE62" s="128" t="str">
        <f>INDEX( '[1]Full Existing Stops'!$AZ:$AZ, MATCH(D62,'[1]Full Existing Stops'!$D:$D, 0))</f>
        <v>Y</v>
      </c>
      <c r="AF62" s="128" t="s">
        <v>100</v>
      </c>
      <c r="AG62" s="128" t="s">
        <v>100</v>
      </c>
      <c r="AH62" s="82" t="str">
        <f>INDEX( '[1]Full Existing Stops'!$BH:$BH, MATCH(D62,'[1]Full Existing Stops'!$D:$D, 0))</f>
        <v xml:space="preserve">N </v>
      </c>
      <c r="AI62" s="82">
        <f>INDEX( '[1]Full Existing Stops'!$BJ:$BJ, MATCH(D62,'[1]Full Existing Stops'!$D:$D, 0))</f>
        <v>2</v>
      </c>
      <c r="AJ62" s="82" t="str">
        <f>INDEX( '[1]Full Existing Stops'!$BF:$BF, MATCH(D62,'[1]Full Existing Stops'!$D:$D, 0))</f>
        <v>Amtrack Station</v>
      </c>
      <c r="AK62" s="82">
        <v>0</v>
      </c>
      <c r="AL62" s="82" t="s">
        <v>101</v>
      </c>
      <c r="AM62" s="82" t="s">
        <v>104</v>
      </c>
      <c r="AN62" s="82" t="str">
        <f>INDEX( '[1]Full Existing Stops'!$AG:$AG, MATCH(D62,'[1]Full Existing Stops'!$D:$D, 0))</f>
        <v xml:space="preserve">N </v>
      </c>
      <c r="AO62" s="82" t="str">
        <f>INDEX( '[1]Full Existing Stops'!$AH:$AH, MATCH(D62,'[1]Full Existing Stops'!$D:$D, 0))</f>
        <v xml:space="preserve"> - </v>
      </c>
      <c r="AP62" s="128"/>
      <c r="AQ62" s="82" t="str">
        <f t="shared" si="49"/>
        <v/>
      </c>
      <c r="AR62" s="82" t="str">
        <f t="shared" si="49"/>
        <v>X</v>
      </c>
      <c r="AS62" s="82" t="str">
        <f t="shared" si="49"/>
        <v/>
      </c>
      <c r="AT62" s="82" t="str">
        <f t="shared" si="49"/>
        <v/>
      </c>
      <c r="AU62" s="82" t="str">
        <f t="shared" si="49"/>
        <v/>
      </c>
      <c r="AV62" s="82" t="str">
        <f t="shared" si="49"/>
        <v/>
      </c>
      <c r="AW62" s="82" t="str">
        <f t="shared" si="49"/>
        <v/>
      </c>
      <c r="AX62" s="82" t="str">
        <f t="shared" si="49"/>
        <v/>
      </c>
      <c r="AY62" s="82"/>
      <c r="AZ62" s="82" t="s">
        <v>101</v>
      </c>
      <c r="BA62" s="82" t="s">
        <v>126</v>
      </c>
      <c r="BB62" s="82">
        <f t="shared" si="28"/>
        <v>-1</v>
      </c>
      <c r="BC62" s="204" t="s">
        <v>103</v>
      </c>
      <c r="BD62" s="82"/>
      <c r="BE62" s="82" t="str">
        <f t="shared" si="29"/>
        <v/>
      </c>
      <c r="BF62" s="82" t="str">
        <f t="shared" si="30"/>
        <v/>
      </c>
      <c r="BG62" s="82" t="str">
        <f t="shared" si="31"/>
        <v/>
      </c>
      <c r="BH62" s="82" t="str">
        <f t="shared" si="32"/>
        <v/>
      </c>
      <c r="BI62" s="82" t="str">
        <f t="shared" si="33"/>
        <v/>
      </c>
      <c r="BJ62" s="82" t="str">
        <f t="shared" si="34"/>
        <v>X</v>
      </c>
      <c r="BK62" s="82">
        <f t="shared" si="35"/>
        <v>3</v>
      </c>
      <c r="BL62" s="82" t="str">
        <f t="shared" si="36"/>
        <v/>
      </c>
      <c r="BM62" s="82" t="str">
        <f t="shared" si="37"/>
        <v>X</v>
      </c>
      <c r="BN62" s="82" t="str">
        <f t="shared" si="38"/>
        <v/>
      </c>
      <c r="BO62" s="82" t="str">
        <f t="shared" si="39"/>
        <v>X</v>
      </c>
      <c r="BP62" s="82" t="str">
        <f t="shared" si="40"/>
        <v/>
      </c>
      <c r="BQ62" s="82"/>
      <c r="BR62" s="82" t="str">
        <f t="shared" si="41"/>
        <v>X</v>
      </c>
      <c r="BS62" s="82" t="str">
        <f t="shared" si="42"/>
        <v>X</v>
      </c>
      <c r="BT62" s="82" t="str">
        <f t="shared" si="43"/>
        <v/>
      </c>
      <c r="BU62" s="82" t="str">
        <f t="shared" si="44"/>
        <v>X</v>
      </c>
      <c r="BV62" s="82"/>
      <c r="BW62" s="82"/>
      <c r="BX62" s="82"/>
      <c r="BY62" s="82"/>
      <c r="BZ62" s="82" t="str">
        <f t="shared" si="45"/>
        <v>X</v>
      </c>
      <c r="CA62" s="82"/>
      <c r="CB62" s="82"/>
      <c r="CC62" s="82"/>
      <c r="CD62" s="82" t="str">
        <f t="shared" si="46"/>
        <v/>
      </c>
      <c r="CE62" s="82" t="str">
        <f t="shared" si="47"/>
        <v>X</v>
      </c>
      <c r="CF62" s="82"/>
      <c r="CG62" s="42"/>
    </row>
    <row r="63" spans="2:85" x14ac:dyDescent="0.35">
      <c r="B63" s="27"/>
      <c r="C63" s="84">
        <v>5</v>
      </c>
      <c r="D63" s="126">
        <v>805</v>
      </c>
      <c r="E63" s="126" t="s">
        <v>92</v>
      </c>
      <c r="F63" s="165" t="s">
        <v>326</v>
      </c>
      <c r="G63" s="126">
        <v>0</v>
      </c>
      <c r="H63" s="126">
        <v>250</v>
      </c>
      <c r="I63" s="126">
        <v>2746</v>
      </c>
      <c r="J63" s="126">
        <v>4</v>
      </c>
      <c r="K63" s="126">
        <f t="shared" si="27"/>
        <v>4</v>
      </c>
      <c r="L63" s="134">
        <v>38.898576944299997</v>
      </c>
      <c r="M63" s="134">
        <v>-121.323904</v>
      </c>
      <c r="N63" s="126" t="s">
        <v>128</v>
      </c>
      <c r="O63" s="126" t="s">
        <v>107</v>
      </c>
      <c r="P63" s="126" t="s">
        <v>94</v>
      </c>
      <c r="Q63" s="126" t="s">
        <v>94</v>
      </c>
      <c r="R63" s="126" t="s">
        <v>95</v>
      </c>
      <c r="S63" s="126" t="s">
        <v>96</v>
      </c>
      <c r="T63" s="126" t="s">
        <v>98</v>
      </c>
      <c r="U63" s="126" t="s">
        <v>122</v>
      </c>
      <c r="V63" s="126" t="s">
        <v>122</v>
      </c>
      <c r="W63" s="126" t="s">
        <v>100</v>
      </c>
      <c r="X63" s="126" t="s">
        <v>95</v>
      </c>
      <c r="Y63" s="126" t="s">
        <v>100</v>
      </c>
      <c r="Z63" s="126" t="s">
        <v>94</v>
      </c>
      <c r="AA63" s="126" t="s">
        <v>99</v>
      </c>
      <c r="AB63" s="86" t="str">
        <f>INDEX( '[1]Full Existing Stops'!$AS:$AS, MATCH(D63,'[1]Full Existing Stops'!$D:$D, 0))</f>
        <v>Y</v>
      </c>
      <c r="AC63" s="126" t="str">
        <f>INDEX( '[1]Full Existing Stops'!$AW:$AW, MATCH(D63,'[1]Full Existing Stops'!$D:$D, 0))</f>
        <v>4.5 cont</v>
      </c>
      <c r="AD63" s="86">
        <v>4.5</v>
      </c>
      <c r="AE63" s="126" t="str">
        <f>INDEX( '[1]Full Existing Stops'!$AZ:$AZ, MATCH(D63,'[1]Full Existing Stops'!$D:$D, 0))</f>
        <v>Y</v>
      </c>
      <c r="AF63" s="126" t="s">
        <v>96</v>
      </c>
      <c r="AG63" s="126" t="s">
        <v>100</v>
      </c>
      <c r="AH63" s="86" t="str">
        <f>INDEX( '[1]Full Existing Stops'!$BH:$BH, MATCH(D63,'[1]Full Existing Stops'!$D:$D, 0))</f>
        <v>N</v>
      </c>
      <c r="AI63" s="86">
        <f>INDEX( '[1]Full Existing Stops'!$BJ:$BJ, MATCH(D63,'[1]Full Existing Stops'!$D:$D, 0))</f>
        <v>2</v>
      </c>
      <c r="AJ63" s="86" t="str">
        <f>INDEX( '[1]Full Existing Stops'!$BF:$BF, MATCH(D63,'[1]Full Existing Stops'!$D:$D, 0))</f>
        <v>Residential</v>
      </c>
      <c r="AK63" s="86">
        <v>0</v>
      </c>
      <c r="AL63" s="86" t="s">
        <v>114</v>
      </c>
      <c r="AM63" s="86" t="s">
        <v>104</v>
      </c>
      <c r="AN63" s="86" t="str">
        <f>INDEX( '[1]Full Existing Stops'!$AG:$AG, MATCH(D63,'[1]Full Existing Stops'!$D:$D, 0))</f>
        <v>Y</v>
      </c>
      <c r="AO63" s="86" t="str">
        <f>INDEX( '[1]Full Existing Stops'!$AH:$AH, MATCH(D63,'[1]Full Existing Stops'!$D:$D, 0))</f>
        <v>Trees</v>
      </c>
      <c r="AP63" s="86"/>
      <c r="AQ63" s="86" t="str">
        <f t="shared" si="49"/>
        <v/>
      </c>
      <c r="AR63" s="86" t="str">
        <f t="shared" si="49"/>
        <v/>
      </c>
      <c r="AS63" s="86" t="str">
        <f t="shared" si="49"/>
        <v/>
      </c>
      <c r="AT63" s="86" t="str">
        <f t="shared" si="49"/>
        <v/>
      </c>
      <c r="AU63" s="86" t="str">
        <f t="shared" si="49"/>
        <v/>
      </c>
      <c r="AV63" s="86" t="str">
        <f t="shared" si="49"/>
        <v/>
      </c>
      <c r="AW63" s="86" t="str">
        <f t="shared" si="49"/>
        <v>X</v>
      </c>
      <c r="AX63" s="86" t="str">
        <f t="shared" si="49"/>
        <v/>
      </c>
      <c r="AY63" s="86"/>
      <c r="AZ63" s="86" t="s">
        <v>114</v>
      </c>
      <c r="BA63" s="86"/>
      <c r="BB63" s="82">
        <f t="shared" si="28"/>
        <v>-1</v>
      </c>
      <c r="BC63" s="205" t="s">
        <v>103</v>
      </c>
      <c r="BD63" s="86"/>
      <c r="BE63" s="86" t="str">
        <f t="shared" si="29"/>
        <v/>
      </c>
      <c r="BF63" s="86" t="str">
        <f t="shared" si="30"/>
        <v/>
      </c>
      <c r="BG63" s="86" t="str">
        <f t="shared" si="31"/>
        <v/>
      </c>
      <c r="BH63" s="86" t="str">
        <f t="shared" si="32"/>
        <v/>
      </c>
      <c r="BI63" s="86" t="str">
        <f t="shared" si="33"/>
        <v/>
      </c>
      <c r="BJ63" s="86" t="str">
        <f t="shared" si="34"/>
        <v>X</v>
      </c>
      <c r="BK63" s="86">
        <f t="shared" si="35"/>
        <v>3.5</v>
      </c>
      <c r="BL63" s="86" t="str">
        <f t="shared" si="36"/>
        <v/>
      </c>
      <c r="BM63" s="86" t="str">
        <f t="shared" si="37"/>
        <v>X</v>
      </c>
      <c r="BN63" s="86" t="str">
        <f t="shared" si="38"/>
        <v/>
      </c>
      <c r="BO63" s="86" t="str">
        <f t="shared" si="39"/>
        <v>X</v>
      </c>
      <c r="BP63" s="86" t="str">
        <f t="shared" si="40"/>
        <v/>
      </c>
      <c r="BQ63" s="86"/>
      <c r="BR63" s="86" t="str">
        <f t="shared" si="41"/>
        <v>X</v>
      </c>
      <c r="BS63" s="86" t="str">
        <f t="shared" si="42"/>
        <v>X</v>
      </c>
      <c r="BT63" s="86" t="str">
        <f t="shared" si="43"/>
        <v/>
      </c>
      <c r="BU63" s="86" t="str">
        <f t="shared" si="44"/>
        <v>X</v>
      </c>
      <c r="BV63" s="86"/>
      <c r="BW63" s="86"/>
      <c r="BX63" s="86"/>
      <c r="BY63" s="86"/>
      <c r="BZ63" s="86" t="str">
        <f t="shared" si="45"/>
        <v/>
      </c>
      <c r="CA63" s="86"/>
      <c r="CB63" s="86"/>
      <c r="CC63" s="86"/>
      <c r="CD63" s="86" t="str">
        <f t="shared" si="46"/>
        <v/>
      </c>
      <c r="CE63" s="86" t="str">
        <f t="shared" si="47"/>
        <v>X</v>
      </c>
      <c r="CF63" s="86"/>
      <c r="CG63" s="43"/>
    </row>
    <row r="64" spans="2:85" x14ac:dyDescent="0.35">
      <c r="B64" s="25"/>
      <c r="C64" s="80">
        <v>16</v>
      </c>
      <c r="D64" s="128">
        <v>2002</v>
      </c>
      <c r="E64" s="128" t="s">
        <v>92</v>
      </c>
      <c r="F64" s="164" t="s">
        <v>327</v>
      </c>
      <c r="G64" s="128">
        <v>0</v>
      </c>
      <c r="H64" s="128">
        <v>3233</v>
      </c>
      <c r="I64" s="128">
        <v>2313</v>
      </c>
      <c r="J64" s="128">
        <v>4</v>
      </c>
      <c r="K64" s="128">
        <f t="shared" si="27"/>
        <v>4</v>
      </c>
      <c r="L64" s="133">
        <v>38.792845095300002</v>
      </c>
      <c r="M64" s="133">
        <v>-121.222509458</v>
      </c>
      <c r="N64" s="128" t="s">
        <v>132</v>
      </c>
      <c r="O64" s="128" t="s">
        <v>129</v>
      </c>
      <c r="P64" s="128" t="s">
        <v>94</v>
      </c>
      <c r="Q64" s="128" t="s">
        <v>94</v>
      </c>
      <c r="R64" s="128" t="s">
        <v>95</v>
      </c>
      <c r="S64" s="128" t="s">
        <v>96</v>
      </c>
      <c r="T64" s="128" t="s">
        <v>107</v>
      </c>
      <c r="U64" s="128" t="s">
        <v>98</v>
      </c>
      <c r="V64" s="128" t="s">
        <v>122</v>
      </c>
      <c r="W64" s="128" t="s">
        <v>94</v>
      </c>
      <c r="X64" s="128" t="s">
        <v>98</v>
      </c>
      <c r="Y64" s="128" t="s">
        <v>94</v>
      </c>
      <c r="Z64" s="128" t="s">
        <v>94</v>
      </c>
      <c r="AA64" s="128" t="s">
        <v>148</v>
      </c>
      <c r="AB64" s="82" t="str">
        <f>INDEX( '[1]Full Existing Stops'!$AS:$AS, MATCH(D64,'[1]Full Existing Stops'!$D:$D, 0))</f>
        <v>Y</v>
      </c>
      <c r="AC64" s="128" t="str">
        <f>INDEX( '[1]Full Existing Stops'!$AW:$AW, MATCH(D64,'[1]Full Existing Stops'!$D:$D, 0))</f>
        <v>4 x cont</v>
      </c>
      <c r="AD64" s="82">
        <v>4</v>
      </c>
      <c r="AE64" s="128" t="str">
        <f>INDEX( '[1]Full Existing Stops'!$AZ:$AZ, MATCH(D64,'[1]Full Existing Stops'!$D:$D, 0))</f>
        <v>Y</v>
      </c>
      <c r="AF64" s="128" t="s">
        <v>96</v>
      </c>
      <c r="AG64" s="128" t="s">
        <v>94</v>
      </c>
      <c r="AH64" s="82" t="str">
        <f>INDEX( '[1]Full Existing Stops'!$BH:$BH, MATCH(D64,'[1]Full Existing Stops'!$D:$D, 0))</f>
        <v>N</v>
      </c>
      <c r="AI64" s="82">
        <f>INDEX( '[1]Full Existing Stops'!$BJ:$BJ, MATCH(D64,'[1]Full Existing Stops'!$D:$D, 0))</f>
        <v>2</v>
      </c>
      <c r="AJ64" s="82" t="str">
        <f>INDEX( '[1]Full Existing Stops'!$BF:$BF, MATCH(D64,'[1]Full Existing Stops'!$D:$D, 0))</f>
        <v>Commercial, School District</v>
      </c>
      <c r="AK64" s="82" t="s">
        <v>122</v>
      </c>
      <c r="AL64" s="82" t="s">
        <v>101</v>
      </c>
      <c r="AM64" s="82" t="s">
        <v>104</v>
      </c>
      <c r="AN64" s="82" t="str">
        <f>INDEX( '[1]Full Existing Stops'!$AG:$AG, MATCH(D64,'[1]Full Existing Stops'!$D:$D, 0))</f>
        <v>Some</v>
      </c>
      <c r="AO64" s="82" t="str">
        <f>INDEX( '[1]Full Existing Stops'!$AH:$AH, MATCH(D64,'[1]Full Existing Stops'!$D:$D, 0))</f>
        <v xml:space="preserve"> - </v>
      </c>
      <c r="AP64" s="128"/>
      <c r="AQ64" s="82" t="str">
        <f t="shared" si="49"/>
        <v/>
      </c>
      <c r="AR64" s="82" t="str">
        <f t="shared" si="49"/>
        <v>X</v>
      </c>
      <c r="AS64" s="82" t="str">
        <f t="shared" si="49"/>
        <v/>
      </c>
      <c r="AT64" s="82" t="str">
        <f t="shared" si="49"/>
        <v/>
      </c>
      <c r="AU64" s="82" t="str">
        <f t="shared" si="49"/>
        <v/>
      </c>
      <c r="AV64" s="82" t="str">
        <f t="shared" si="49"/>
        <v/>
      </c>
      <c r="AW64" s="82" t="str">
        <f t="shared" si="49"/>
        <v/>
      </c>
      <c r="AX64" s="82" t="str">
        <f t="shared" si="49"/>
        <v/>
      </c>
      <c r="AY64" s="82"/>
      <c r="AZ64" s="82" t="s">
        <v>101</v>
      </c>
      <c r="BA64" s="82"/>
      <c r="BB64" s="82">
        <f t="shared" si="28"/>
        <v>-1</v>
      </c>
      <c r="BC64" s="204" t="s">
        <v>103</v>
      </c>
      <c r="BD64" s="82"/>
      <c r="BE64" s="82" t="str">
        <f t="shared" si="29"/>
        <v/>
      </c>
      <c r="BF64" s="82" t="str">
        <f t="shared" si="30"/>
        <v/>
      </c>
      <c r="BG64" s="82" t="str">
        <f t="shared" si="31"/>
        <v/>
      </c>
      <c r="BH64" s="82" t="str">
        <f t="shared" si="32"/>
        <v/>
      </c>
      <c r="BI64" s="82" t="str">
        <f t="shared" si="33"/>
        <v/>
      </c>
      <c r="BJ64" s="82" t="str">
        <f t="shared" si="34"/>
        <v>X</v>
      </c>
      <c r="BK64" s="82">
        <f t="shared" si="35"/>
        <v>4</v>
      </c>
      <c r="BL64" s="82" t="str">
        <f t="shared" si="36"/>
        <v/>
      </c>
      <c r="BM64" s="82" t="str">
        <f t="shared" si="37"/>
        <v>X</v>
      </c>
      <c r="BN64" s="82" t="str">
        <f t="shared" si="38"/>
        <v/>
      </c>
      <c r="BO64" s="82" t="str">
        <f t="shared" si="39"/>
        <v>X</v>
      </c>
      <c r="BP64" s="82" t="str">
        <f t="shared" si="40"/>
        <v/>
      </c>
      <c r="BQ64" s="82"/>
      <c r="BR64" s="82" t="str">
        <f t="shared" si="41"/>
        <v>X</v>
      </c>
      <c r="BS64" s="82" t="str">
        <f t="shared" si="42"/>
        <v>X</v>
      </c>
      <c r="BT64" s="82" t="str">
        <f t="shared" si="43"/>
        <v/>
      </c>
      <c r="BU64" s="82" t="str">
        <f t="shared" si="44"/>
        <v>X</v>
      </c>
      <c r="BV64" s="82"/>
      <c r="BW64" s="82"/>
      <c r="BX64" s="82"/>
      <c r="BY64" s="82"/>
      <c r="BZ64" s="82" t="str">
        <f t="shared" si="45"/>
        <v/>
      </c>
      <c r="CA64" s="82"/>
      <c r="CB64" s="82"/>
      <c r="CC64" s="82"/>
      <c r="CD64" s="82" t="str">
        <f t="shared" si="46"/>
        <v/>
      </c>
      <c r="CE64" s="82" t="str">
        <f t="shared" si="47"/>
        <v>X</v>
      </c>
      <c r="CF64" s="82"/>
      <c r="CG64" s="42"/>
    </row>
    <row r="65" spans="2:85" x14ac:dyDescent="0.35">
      <c r="B65" s="27"/>
      <c r="C65" s="84">
        <v>31</v>
      </c>
      <c r="D65" s="126">
        <v>2033</v>
      </c>
      <c r="E65" s="126" t="s">
        <v>92</v>
      </c>
      <c r="F65" s="165" t="s">
        <v>328</v>
      </c>
      <c r="G65" s="126">
        <v>0</v>
      </c>
      <c r="H65" s="126">
        <v>2299</v>
      </c>
      <c r="I65" s="126">
        <v>4571</v>
      </c>
      <c r="J65" s="126">
        <v>4</v>
      </c>
      <c r="K65" s="126">
        <f t="shared" si="27"/>
        <v>4</v>
      </c>
      <c r="L65" s="134">
        <v>38.780290442499997</v>
      </c>
      <c r="M65" s="134">
        <v>-121.26281569</v>
      </c>
      <c r="N65" s="126" t="s">
        <v>158</v>
      </c>
      <c r="O65" s="126" t="s">
        <v>129</v>
      </c>
      <c r="P65" s="126" t="s">
        <v>94</v>
      </c>
      <c r="Q65" s="126" t="s">
        <v>94</v>
      </c>
      <c r="R65" s="126" t="s">
        <v>95</v>
      </c>
      <c r="S65" s="126" t="s">
        <v>96</v>
      </c>
      <c r="T65" s="126" t="s">
        <v>98</v>
      </c>
      <c r="U65" s="126" t="s">
        <v>122</v>
      </c>
      <c r="V65" s="126" t="s">
        <v>122</v>
      </c>
      <c r="W65" s="126" t="s">
        <v>100</v>
      </c>
      <c r="X65" s="126" t="s">
        <v>122</v>
      </c>
      <c r="Y65" s="126" t="s">
        <v>100</v>
      </c>
      <c r="Z65" s="126" t="s">
        <v>100</v>
      </c>
      <c r="AA65" s="126" t="s">
        <v>99</v>
      </c>
      <c r="AB65" s="86" t="str">
        <f>INDEX( '[1]Full Existing Stops'!$AS:$AS, MATCH(D65,'[1]Full Existing Stops'!$D:$D, 0))</f>
        <v>Y</v>
      </c>
      <c r="AC65" s="126" t="str">
        <f>INDEX( '[1]Full Existing Stops'!$AW:$AW, MATCH(D65,'[1]Full Existing Stops'!$D:$D, 0))</f>
        <v>4.5  x cont</v>
      </c>
      <c r="AD65" s="86">
        <v>4.5</v>
      </c>
      <c r="AE65" s="126" t="str">
        <f>INDEX( '[1]Full Existing Stops'!$AZ:$AZ, MATCH(D65,'[1]Full Existing Stops'!$D:$D, 0))</f>
        <v>Y</v>
      </c>
      <c r="AF65" s="126" t="s">
        <v>96</v>
      </c>
      <c r="AG65" s="126" t="s">
        <v>100</v>
      </c>
      <c r="AH65" s="86" t="str">
        <f>INDEX( '[1]Full Existing Stops'!$BH:$BH, MATCH(D65,'[1]Full Existing Stops'!$D:$D, 0))</f>
        <v>Y - nearby</v>
      </c>
      <c r="AI65" s="86">
        <f>INDEX( '[1]Full Existing Stops'!$BJ:$BJ, MATCH(D65,'[1]Full Existing Stops'!$D:$D, 0))</f>
        <v>2</v>
      </c>
      <c r="AJ65" s="86" t="str">
        <f>INDEX( '[1]Full Existing Stops'!$BF:$BF, MATCH(D65,'[1]Full Existing Stops'!$D:$D, 0))</f>
        <v>Residential and Business</v>
      </c>
      <c r="AK65" s="86" t="s">
        <v>329</v>
      </c>
      <c r="AL65" s="86" t="s">
        <v>101</v>
      </c>
      <c r="AM65" s="86" t="s">
        <v>104</v>
      </c>
      <c r="AN65" s="86" t="str">
        <f>INDEX( '[1]Full Existing Stops'!$AG:$AG, MATCH(D65,'[1]Full Existing Stops'!$D:$D, 0))</f>
        <v xml:space="preserve">N  </v>
      </c>
      <c r="AO65" s="86" t="str">
        <f>INDEX( '[1]Full Existing Stops'!$AH:$AH, MATCH(D65,'[1]Full Existing Stops'!$D:$D, 0))</f>
        <v xml:space="preserve"> - </v>
      </c>
      <c r="AP65" s="86"/>
      <c r="AQ65" s="86" t="str">
        <f t="shared" si="49"/>
        <v/>
      </c>
      <c r="AR65" s="86" t="str">
        <f t="shared" si="49"/>
        <v>X</v>
      </c>
      <c r="AS65" s="86" t="str">
        <f t="shared" si="49"/>
        <v/>
      </c>
      <c r="AT65" s="86" t="str">
        <f t="shared" si="49"/>
        <v/>
      </c>
      <c r="AU65" s="86" t="str">
        <f t="shared" si="49"/>
        <v/>
      </c>
      <c r="AV65" s="86" t="str">
        <f t="shared" si="49"/>
        <v/>
      </c>
      <c r="AW65" s="86" t="str">
        <f t="shared" si="49"/>
        <v/>
      </c>
      <c r="AX65" s="86" t="str">
        <f t="shared" si="49"/>
        <v/>
      </c>
      <c r="AY65" s="86"/>
      <c r="AZ65" s="86" t="s">
        <v>101</v>
      </c>
      <c r="BA65" s="86"/>
      <c r="BB65" s="82">
        <f t="shared" si="28"/>
        <v>-1</v>
      </c>
      <c r="BC65" s="205" t="s">
        <v>103</v>
      </c>
      <c r="BD65" s="86"/>
      <c r="BE65" s="86" t="str">
        <f t="shared" si="29"/>
        <v/>
      </c>
      <c r="BF65" s="86" t="str">
        <f t="shared" si="30"/>
        <v/>
      </c>
      <c r="BG65" s="86" t="str">
        <f t="shared" si="31"/>
        <v/>
      </c>
      <c r="BH65" s="86" t="str">
        <f t="shared" si="32"/>
        <v/>
      </c>
      <c r="BI65" s="86" t="str">
        <f t="shared" si="33"/>
        <v/>
      </c>
      <c r="BJ65" s="86" t="str">
        <f t="shared" si="34"/>
        <v>X</v>
      </c>
      <c r="BK65" s="86">
        <f t="shared" si="35"/>
        <v>3.5</v>
      </c>
      <c r="BL65" s="86" t="str">
        <f t="shared" si="36"/>
        <v/>
      </c>
      <c r="BM65" s="86" t="str">
        <f t="shared" si="37"/>
        <v>X</v>
      </c>
      <c r="BN65" s="86" t="str">
        <f t="shared" si="38"/>
        <v/>
      </c>
      <c r="BO65" s="86" t="str">
        <f t="shared" si="39"/>
        <v>X</v>
      </c>
      <c r="BP65" s="86" t="str">
        <f t="shared" si="40"/>
        <v/>
      </c>
      <c r="BQ65" s="86"/>
      <c r="BR65" s="86" t="str">
        <f t="shared" si="41"/>
        <v>X</v>
      </c>
      <c r="BS65" s="86" t="str">
        <f t="shared" si="42"/>
        <v>X</v>
      </c>
      <c r="BT65" s="86" t="str">
        <f t="shared" si="43"/>
        <v/>
      </c>
      <c r="BU65" s="86" t="str">
        <f t="shared" si="44"/>
        <v>X</v>
      </c>
      <c r="BV65" s="86"/>
      <c r="BW65" s="86"/>
      <c r="BX65" s="86"/>
      <c r="BY65" s="86"/>
      <c r="BZ65" s="86" t="str">
        <f t="shared" si="45"/>
        <v/>
      </c>
      <c r="CA65" s="86"/>
      <c r="CB65" s="86"/>
      <c r="CC65" s="86"/>
      <c r="CD65" s="86" t="str">
        <f t="shared" si="46"/>
        <v/>
      </c>
      <c r="CE65" s="86" t="str">
        <f t="shared" si="47"/>
        <v>X</v>
      </c>
      <c r="CF65" s="86"/>
      <c r="CG65" s="43"/>
    </row>
    <row r="66" spans="2:85" x14ac:dyDescent="0.35">
      <c r="B66" s="25"/>
      <c r="C66" s="80">
        <v>32</v>
      </c>
      <c r="D66" s="128">
        <v>2036</v>
      </c>
      <c r="E66" s="128" t="s">
        <v>92</v>
      </c>
      <c r="F66" s="164" t="s">
        <v>143</v>
      </c>
      <c r="G66" s="128">
        <v>0</v>
      </c>
      <c r="H66" s="128">
        <v>1166</v>
      </c>
      <c r="I66" s="128">
        <v>3161</v>
      </c>
      <c r="J66" s="128">
        <v>4</v>
      </c>
      <c r="K66" s="128">
        <f t="shared" si="27"/>
        <v>4</v>
      </c>
      <c r="L66" s="133">
        <v>38.784104413400001</v>
      </c>
      <c r="M66" s="133">
        <v>-121.247150617</v>
      </c>
      <c r="N66" s="128" t="s">
        <v>158</v>
      </c>
      <c r="O66" s="128" t="s">
        <v>107</v>
      </c>
      <c r="P66" s="128" t="s">
        <v>94</v>
      </c>
      <c r="Q66" s="128" t="s">
        <v>94</v>
      </c>
      <c r="R66" s="128" t="s">
        <v>95</v>
      </c>
      <c r="S66" s="128" t="s">
        <v>96</v>
      </c>
      <c r="T66" s="128" t="s">
        <v>97</v>
      </c>
      <c r="U66" s="128">
        <v>2</v>
      </c>
      <c r="V66" s="128" t="s">
        <v>98</v>
      </c>
      <c r="W66" s="128" t="s">
        <v>330</v>
      </c>
      <c r="X66" s="128" t="s">
        <v>98</v>
      </c>
      <c r="Y66" s="128" t="s">
        <v>100</v>
      </c>
      <c r="Z66" s="128" t="s">
        <v>100</v>
      </c>
      <c r="AA66" s="128" t="s">
        <v>99</v>
      </c>
      <c r="AB66" s="82" t="str">
        <f>INDEX( '[1]Full Existing Stops'!$AS:$AS, MATCH(D66,'[1]Full Existing Stops'!$D:$D, 0))</f>
        <v>Y</v>
      </c>
      <c r="AC66" s="128" t="str">
        <f>INDEX( '[1]Full Existing Stops'!$AW:$AW, MATCH(D66,'[1]Full Existing Stops'!$D:$D, 0))</f>
        <v>4.5  x cont</v>
      </c>
      <c r="AD66" s="82">
        <v>4.5</v>
      </c>
      <c r="AE66" s="128" t="str">
        <f>INDEX( '[1]Full Existing Stops'!$AZ:$AZ, MATCH(D66,'[1]Full Existing Stops'!$D:$D, 0))</f>
        <v>Y</v>
      </c>
      <c r="AF66" s="128" t="s">
        <v>96</v>
      </c>
      <c r="AG66" s="128" t="s">
        <v>100</v>
      </c>
      <c r="AH66" s="82" t="str">
        <f>INDEX( '[1]Full Existing Stops'!$BH:$BH, MATCH(D66,'[1]Full Existing Stops'!$D:$D, 0))</f>
        <v>Y - nearby</v>
      </c>
      <c r="AI66" s="82">
        <f>INDEX( '[1]Full Existing Stops'!$BJ:$BJ, MATCH(D66,'[1]Full Existing Stops'!$D:$D, 0))</f>
        <v>2</v>
      </c>
      <c r="AJ66" s="82" t="str">
        <f>INDEX( '[1]Full Existing Stops'!$BF:$BF, MATCH(D66,'[1]Full Existing Stops'!$D:$D, 0))</f>
        <v>Church and Apartments</v>
      </c>
      <c r="AK66" s="82" t="s">
        <v>331</v>
      </c>
      <c r="AL66" s="82" t="s">
        <v>101</v>
      </c>
      <c r="AM66" s="82" t="s">
        <v>104</v>
      </c>
      <c r="AN66" s="82" t="str">
        <f>INDEX( '[1]Full Existing Stops'!$AG:$AG, MATCH(D66,'[1]Full Existing Stops'!$D:$D, 0))</f>
        <v>Y</v>
      </c>
      <c r="AO66" s="82" t="str">
        <f>INDEX( '[1]Full Existing Stops'!$AH:$AH, MATCH(D66,'[1]Full Existing Stops'!$D:$D, 0))</f>
        <v>Shelter</v>
      </c>
      <c r="AP66" s="128"/>
      <c r="AQ66" s="82" t="str">
        <f t="shared" si="49"/>
        <v/>
      </c>
      <c r="AR66" s="82" t="str">
        <f t="shared" si="49"/>
        <v>X</v>
      </c>
      <c r="AS66" s="82" t="str">
        <f t="shared" si="49"/>
        <v/>
      </c>
      <c r="AT66" s="82" t="str">
        <f t="shared" si="49"/>
        <v/>
      </c>
      <c r="AU66" s="82" t="str">
        <f t="shared" si="49"/>
        <v/>
      </c>
      <c r="AV66" s="82" t="str">
        <f t="shared" si="49"/>
        <v/>
      </c>
      <c r="AW66" s="82" t="str">
        <f t="shared" si="49"/>
        <v/>
      </c>
      <c r="AX66" s="82" t="str">
        <f t="shared" si="49"/>
        <v/>
      </c>
      <c r="AY66" s="82"/>
      <c r="AZ66" s="82" t="s">
        <v>101</v>
      </c>
      <c r="BA66" s="82"/>
      <c r="BB66" s="82">
        <f t="shared" si="28"/>
        <v>-1</v>
      </c>
      <c r="BC66" s="204" t="s">
        <v>103</v>
      </c>
      <c r="BD66" s="82"/>
      <c r="BE66" s="82" t="str">
        <f t="shared" si="29"/>
        <v/>
      </c>
      <c r="BF66" s="82" t="str">
        <f t="shared" si="30"/>
        <v/>
      </c>
      <c r="BG66" s="82" t="str">
        <f t="shared" si="31"/>
        <v/>
      </c>
      <c r="BH66" s="82" t="str">
        <f t="shared" si="32"/>
        <v/>
      </c>
      <c r="BI66" s="82" t="str">
        <f t="shared" si="33"/>
        <v/>
      </c>
      <c r="BJ66" s="82" t="str">
        <f t="shared" si="34"/>
        <v>X</v>
      </c>
      <c r="BK66" s="82">
        <f t="shared" si="35"/>
        <v>3.5</v>
      </c>
      <c r="BL66" s="82" t="str">
        <f t="shared" si="36"/>
        <v/>
      </c>
      <c r="BM66" s="82" t="str">
        <f t="shared" si="37"/>
        <v>X</v>
      </c>
      <c r="BN66" s="82" t="str">
        <f t="shared" si="38"/>
        <v/>
      </c>
      <c r="BO66" s="82" t="str">
        <f t="shared" si="39"/>
        <v>X</v>
      </c>
      <c r="BP66" s="82" t="str">
        <f t="shared" si="40"/>
        <v/>
      </c>
      <c r="BQ66" s="82"/>
      <c r="BR66" s="82" t="str">
        <f t="shared" si="41"/>
        <v>X</v>
      </c>
      <c r="BS66" s="82" t="str">
        <f t="shared" si="42"/>
        <v>X</v>
      </c>
      <c r="BT66" s="82" t="str">
        <f t="shared" si="43"/>
        <v/>
      </c>
      <c r="BU66" s="82" t="str">
        <f t="shared" si="44"/>
        <v>X</v>
      </c>
      <c r="BV66" s="82"/>
      <c r="BW66" s="82"/>
      <c r="BX66" s="82"/>
      <c r="BY66" s="82"/>
      <c r="BZ66" s="82" t="str">
        <f t="shared" si="45"/>
        <v/>
      </c>
      <c r="CA66" s="82"/>
      <c r="CB66" s="82"/>
      <c r="CC66" s="82"/>
      <c r="CD66" s="82" t="str">
        <f t="shared" si="46"/>
        <v/>
      </c>
      <c r="CE66" s="82" t="str">
        <f t="shared" si="47"/>
        <v>X</v>
      </c>
      <c r="CF66" s="82" t="s">
        <v>104</v>
      </c>
      <c r="CG66" s="42"/>
    </row>
    <row r="67" spans="2:85" x14ac:dyDescent="0.35">
      <c r="B67" s="27"/>
      <c r="C67" s="84">
        <v>36</v>
      </c>
      <c r="D67" s="126">
        <v>2040</v>
      </c>
      <c r="E67" s="126" t="s">
        <v>92</v>
      </c>
      <c r="F67" s="165" t="s">
        <v>309</v>
      </c>
      <c r="G67" s="126">
        <v>0</v>
      </c>
      <c r="H67" s="126">
        <v>1992</v>
      </c>
      <c r="I67" s="126">
        <v>3101</v>
      </c>
      <c r="J67" s="126">
        <v>4</v>
      </c>
      <c r="K67" s="126">
        <f t="shared" si="27"/>
        <v>4</v>
      </c>
      <c r="L67" s="134">
        <v>38.793576650600002</v>
      </c>
      <c r="M67" s="134">
        <v>-121.233686629</v>
      </c>
      <c r="N67" s="126" t="s">
        <v>158</v>
      </c>
      <c r="O67" s="126" t="s">
        <v>108</v>
      </c>
      <c r="P67" s="126" t="s">
        <v>94</v>
      </c>
      <c r="Q67" s="126" t="s">
        <v>94</v>
      </c>
      <c r="R67" s="126" t="s">
        <v>95</v>
      </c>
      <c r="S67" s="126" t="s">
        <v>96</v>
      </c>
      <c r="T67" s="126" t="s">
        <v>97</v>
      </c>
      <c r="U67" s="126" t="s">
        <v>98</v>
      </c>
      <c r="V67" s="126" t="s">
        <v>122</v>
      </c>
      <c r="W67" s="126" t="s">
        <v>100</v>
      </c>
      <c r="X67" s="126" t="s">
        <v>122</v>
      </c>
      <c r="Y67" s="126" t="s">
        <v>100</v>
      </c>
      <c r="Z67" s="126" t="s">
        <v>100</v>
      </c>
      <c r="AA67" s="126" t="s">
        <v>152</v>
      </c>
      <c r="AB67" s="86" t="str">
        <f>INDEX( '[1]Full Existing Stops'!$AS:$AS, MATCH(D67,'[1]Full Existing Stops'!$D:$D, 0))</f>
        <v>Y</v>
      </c>
      <c r="AC67" s="126" t="str">
        <f>INDEX( '[1]Full Existing Stops'!$AW:$AW, MATCH(D67,'[1]Full Existing Stops'!$D:$D, 0))</f>
        <v>8-10 cont</v>
      </c>
      <c r="AD67" s="86">
        <v>8</v>
      </c>
      <c r="AE67" s="126" t="str">
        <f>INDEX( '[1]Full Existing Stops'!$AZ:$AZ, MATCH(D67,'[1]Full Existing Stops'!$D:$D, 0))</f>
        <v>Y</v>
      </c>
      <c r="AF67" s="126" t="s">
        <v>96</v>
      </c>
      <c r="AG67" s="126" t="s">
        <v>100</v>
      </c>
      <c r="AH67" s="86" t="str">
        <f>INDEX( '[1]Full Existing Stops'!$BH:$BH, MATCH(D67,'[1]Full Existing Stops'!$D:$D, 0))</f>
        <v>Y - Nearby</v>
      </c>
      <c r="AI67" s="86" t="str">
        <f>INDEX( '[1]Full Existing Stops'!$BJ:$BJ, MATCH(D67,'[1]Full Existing Stops'!$D:$D, 0))</f>
        <v>X</v>
      </c>
      <c r="AJ67" s="86" t="str">
        <f>INDEX( '[1]Full Existing Stops'!$BF:$BF, MATCH(D67,'[1]Full Existing Stops'!$D:$D, 0))</f>
        <v>Small Business, NA</v>
      </c>
      <c r="AK67" s="86" t="s">
        <v>332</v>
      </c>
      <c r="AL67" s="86" t="s">
        <v>101</v>
      </c>
      <c r="AM67" s="86" t="s">
        <v>104</v>
      </c>
      <c r="AN67" s="86" t="str">
        <f>INDEX( '[1]Full Existing Stops'!$AG:$AG, MATCH(D67,'[1]Full Existing Stops'!$D:$D, 0))</f>
        <v>Y</v>
      </c>
      <c r="AO67" s="86" t="str">
        <f>INDEX( '[1]Full Existing Stops'!$AH:$AH, MATCH(D67,'[1]Full Existing Stops'!$D:$D, 0))</f>
        <v>Trees</v>
      </c>
      <c r="AP67" s="86"/>
      <c r="AQ67" s="86" t="str">
        <f t="shared" si="49"/>
        <v/>
      </c>
      <c r="AR67" s="86" t="str">
        <f t="shared" si="49"/>
        <v>X</v>
      </c>
      <c r="AS67" s="86" t="str">
        <f t="shared" si="49"/>
        <v/>
      </c>
      <c r="AT67" s="86" t="str">
        <f t="shared" si="49"/>
        <v/>
      </c>
      <c r="AU67" s="86" t="str">
        <f t="shared" si="49"/>
        <v/>
      </c>
      <c r="AV67" s="86" t="str">
        <f t="shared" si="49"/>
        <v/>
      </c>
      <c r="AW67" s="86" t="str">
        <f t="shared" si="49"/>
        <v/>
      </c>
      <c r="AX67" s="86" t="str">
        <f t="shared" si="49"/>
        <v/>
      </c>
      <c r="AY67" s="86"/>
      <c r="AZ67" s="86" t="s">
        <v>101</v>
      </c>
      <c r="BA67" s="86"/>
      <c r="BB67" s="82">
        <f t="shared" si="28"/>
        <v>-1</v>
      </c>
      <c r="BC67" s="205" t="s">
        <v>103</v>
      </c>
      <c r="BD67" s="86"/>
      <c r="BE67" s="86" t="str">
        <f t="shared" si="29"/>
        <v/>
      </c>
      <c r="BF67" s="86" t="str">
        <f t="shared" si="30"/>
        <v/>
      </c>
      <c r="BG67" s="86" t="str">
        <f t="shared" si="31"/>
        <v/>
      </c>
      <c r="BH67" s="86" t="str">
        <f t="shared" si="32"/>
        <v/>
      </c>
      <c r="BI67" s="86" t="str">
        <f t="shared" si="33"/>
        <v/>
      </c>
      <c r="BJ67" s="86" t="str">
        <f t="shared" si="34"/>
        <v/>
      </c>
      <c r="BK67" s="86" t="str">
        <f t="shared" si="35"/>
        <v/>
      </c>
      <c r="BL67" s="86" t="str">
        <f t="shared" si="36"/>
        <v/>
      </c>
      <c r="BM67" s="86" t="str">
        <f t="shared" si="37"/>
        <v>X</v>
      </c>
      <c r="BN67" s="86" t="str">
        <f t="shared" si="38"/>
        <v/>
      </c>
      <c r="BO67" s="86" t="str">
        <f t="shared" si="39"/>
        <v>X</v>
      </c>
      <c r="BP67" s="86" t="str">
        <f t="shared" si="40"/>
        <v/>
      </c>
      <c r="BQ67" s="86"/>
      <c r="BR67" s="86" t="str">
        <f t="shared" si="41"/>
        <v>X</v>
      </c>
      <c r="BS67" s="86" t="str">
        <f t="shared" si="42"/>
        <v>X</v>
      </c>
      <c r="BT67" s="86" t="str">
        <f t="shared" si="43"/>
        <v/>
      </c>
      <c r="BU67" s="86" t="str">
        <f t="shared" si="44"/>
        <v>X</v>
      </c>
      <c r="BV67" s="86"/>
      <c r="BW67" s="86"/>
      <c r="BX67" s="86"/>
      <c r="BY67" s="86"/>
      <c r="BZ67" s="86" t="str">
        <f t="shared" si="45"/>
        <v/>
      </c>
      <c r="CA67" s="86"/>
      <c r="CB67" s="86"/>
      <c r="CC67" s="86"/>
      <c r="CD67" s="86" t="str">
        <f t="shared" si="46"/>
        <v/>
      </c>
      <c r="CE67" s="86" t="str">
        <f t="shared" si="47"/>
        <v>X</v>
      </c>
      <c r="CF67" s="86" t="s">
        <v>104</v>
      </c>
      <c r="CG67" s="43"/>
    </row>
    <row r="68" spans="2:85" x14ac:dyDescent="0.35">
      <c r="B68" s="25"/>
      <c r="C68" s="80">
        <v>37</v>
      </c>
      <c r="D68" s="128">
        <v>2041</v>
      </c>
      <c r="E68" s="128" t="s">
        <v>92</v>
      </c>
      <c r="F68" s="164" t="s">
        <v>308</v>
      </c>
      <c r="G68" s="128">
        <v>0</v>
      </c>
      <c r="H68" s="128">
        <v>1817</v>
      </c>
      <c r="I68" s="128">
        <v>1669</v>
      </c>
      <c r="J68" s="128">
        <v>4</v>
      </c>
      <c r="K68" s="128">
        <f t="shared" si="27"/>
        <v>4</v>
      </c>
      <c r="L68" s="133">
        <v>38.795885335299999</v>
      </c>
      <c r="M68" s="133">
        <v>-121.231348881</v>
      </c>
      <c r="N68" s="128" t="s">
        <v>158</v>
      </c>
      <c r="O68" s="128" t="s">
        <v>107</v>
      </c>
      <c r="P68" s="128" t="s">
        <v>94</v>
      </c>
      <c r="Q68" s="128" t="s">
        <v>94</v>
      </c>
      <c r="R68" s="128" t="s">
        <v>95</v>
      </c>
      <c r="S68" s="128" t="s">
        <v>96</v>
      </c>
      <c r="T68" s="128" t="s">
        <v>98</v>
      </c>
      <c r="U68" s="128" t="s">
        <v>122</v>
      </c>
      <c r="V68" s="128" t="s">
        <v>122</v>
      </c>
      <c r="W68" s="128" t="s">
        <v>100</v>
      </c>
      <c r="X68" s="128" t="s">
        <v>122</v>
      </c>
      <c r="Y68" s="128" t="s">
        <v>100</v>
      </c>
      <c r="Z68" s="128" t="s">
        <v>100</v>
      </c>
      <c r="AA68" s="128" t="s">
        <v>152</v>
      </c>
      <c r="AB68" s="82" t="str">
        <f>INDEX( '[1]Full Existing Stops'!$AS:$AS, MATCH(D68,'[1]Full Existing Stops'!$D:$D, 0))</f>
        <v>Y</v>
      </c>
      <c r="AC68" s="128" t="str">
        <f>INDEX( '[1]Full Existing Stops'!$AW:$AW, MATCH(D68,'[1]Full Existing Stops'!$D:$D, 0))</f>
        <v>7 x cont</v>
      </c>
      <c r="AD68" s="82">
        <v>7</v>
      </c>
      <c r="AE68" s="128" t="str">
        <f>INDEX( '[1]Full Existing Stops'!$AZ:$AZ, MATCH(D68,'[1]Full Existing Stops'!$D:$D, 0))</f>
        <v>Y</v>
      </c>
      <c r="AF68" s="128" t="s">
        <v>96</v>
      </c>
      <c r="AG68" s="128" t="s">
        <v>100</v>
      </c>
      <c r="AH68" s="82" t="str">
        <f>INDEX( '[1]Full Existing Stops'!$BH:$BH, MATCH(D68,'[1]Full Existing Stops'!$D:$D, 0))</f>
        <v xml:space="preserve">N </v>
      </c>
      <c r="AI68" s="82">
        <f>INDEX( '[1]Full Existing Stops'!$BJ:$BJ, MATCH(D68,'[1]Full Existing Stops'!$D:$D, 0))</f>
        <v>2</v>
      </c>
      <c r="AJ68" s="82" t="str">
        <f>INDEX( '[1]Full Existing Stops'!$BF:$BF, MATCH(D68,'[1]Full Existing Stops'!$D:$D, 0))</f>
        <v>N/A</v>
      </c>
      <c r="AK68" s="82">
        <v>0</v>
      </c>
      <c r="AL68" s="82" t="s">
        <v>101</v>
      </c>
      <c r="AM68" s="82" t="s">
        <v>104</v>
      </c>
      <c r="AN68" s="82" t="str">
        <f>INDEX( '[1]Full Existing Stops'!$AG:$AG, MATCH(D68,'[1]Full Existing Stops'!$D:$D, 0))</f>
        <v>Some</v>
      </c>
      <c r="AO68" s="82" t="str">
        <f>INDEX( '[1]Full Existing Stops'!$AH:$AH, MATCH(D68,'[1]Full Existing Stops'!$D:$D, 0))</f>
        <v xml:space="preserve"> - </v>
      </c>
      <c r="AP68" s="128"/>
      <c r="AQ68" s="82" t="str">
        <f t="shared" ref="AQ68:AX80" si="50">IF(ISNUMBER(SEARCH(AQ$7,$N68)), "X", "")</f>
        <v/>
      </c>
      <c r="AR68" s="82" t="str">
        <f t="shared" si="50"/>
        <v>X</v>
      </c>
      <c r="AS68" s="82" t="str">
        <f t="shared" si="50"/>
        <v/>
      </c>
      <c r="AT68" s="82" t="str">
        <f t="shared" si="50"/>
        <v/>
      </c>
      <c r="AU68" s="82" t="str">
        <f t="shared" si="50"/>
        <v/>
      </c>
      <c r="AV68" s="82" t="str">
        <f t="shared" si="50"/>
        <v/>
      </c>
      <c r="AW68" s="82" t="str">
        <f t="shared" si="50"/>
        <v/>
      </c>
      <c r="AX68" s="82" t="str">
        <f t="shared" si="50"/>
        <v/>
      </c>
      <c r="AY68" s="82"/>
      <c r="AZ68" s="82" t="s">
        <v>101</v>
      </c>
      <c r="BA68" s="82"/>
      <c r="BB68" s="82">
        <f t="shared" si="28"/>
        <v>-1</v>
      </c>
      <c r="BC68" s="204" t="s">
        <v>103</v>
      </c>
      <c r="BD68" s="82"/>
      <c r="BE68" s="82" t="str">
        <f t="shared" si="29"/>
        <v/>
      </c>
      <c r="BF68" s="82" t="str">
        <f t="shared" si="30"/>
        <v/>
      </c>
      <c r="BG68" s="82" t="str">
        <f t="shared" si="31"/>
        <v/>
      </c>
      <c r="BH68" s="82" t="str">
        <f t="shared" si="32"/>
        <v/>
      </c>
      <c r="BI68" s="82" t="str">
        <f t="shared" si="33"/>
        <v/>
      </c>
      <c r="BJ68" s="82" t="str">
        <f t="shared" si="34"/>
        <v>X</v>
      </c>
      <c r="BK68" s="82">
        <f t="shared" si="35"/>
        <v>1</v>
      </c>
      <c r="BL68" s="82" t="str">
        <f t="shared" si="36"/>
        <v/>
      </c>
      <c r="BM68" s="82" t="str">
        <f t="shared" si="37"/>
        <v>X</v>
      </c>
      <c r="BN68" s="82" t="str">
        <f t="shared" si="38"/>
        <v/>
      </c>
      <c r="BO68" s="82" t="str">
        <f t="shared" si="39"/>
        <v>X</v>
      </c>
      <c r="BP68" s="82" t="str">
        <f t="shared" si="40"/>
        <v/>
      </c>
      <c r="BQ68" s="82"/>
      <c r="BR68" s="82" t="str">
        <f t="shared" si="41"/>
        <v>X</v>
      </c>
      <c r="BS68" s="82" t="str">
        <f t="shared" si="42"/>
        <v>X</v>
      </c>
      <c r="BT68" s="82" t="str">
        <f t="shared" si="43"/>
        <v/>
      </c>
      <c r="BU68" s="82" t="str">
        <f t="shared" si="44"/>
        <v>X</v>
      </c>
      <c r="BV68" s="82"/>
      <c r="BW68" s="82"/>
      <c r="BX68" s="82"/>
      <c r="BY68" s="82"/>
      <c r="BZ68" s="82" t="str">
        <f t="shared" si="45"/>
        <v/>
      </c>
      <c r="CA68" s="82"/>
      <c r="CB68" s="82"/>
      <c r="CC68" s="82"/>
      <c r="CD68" s="82" t="str">
        <f t="shared" si="46"/>
        <v/>
      </c>
      <c r="CE68" s="82" t="str">
        <f t="shared" si="47"/>
        <v>X</v>
      </c>
      <c r="CF68" s="82"/>
      <c r="CG68" s="42"/>
    </row>
    <row r="69" spans="2:85" x14ac:dyDescent="0.35">
      <c r="B69" s="27"/>
      <c r="C69" s="84">
        <v>43</v>
      </c>
      <c r="D69" s="126">
        <v>2047</v>
      </c>
      <c r="E69" s="126" t="s">
        <v>92</v>
      </c>
      <c r="F69" s="165" t="s">
        <v>333</v>
      </c>
      <c r="G69" s="126">
        <v>0</v>
      </c>
      <c r="H69" s="126">
        <v>3233</v>
      </c>
      <c r="I69" s="126">
        <v>2313</v>
      </c>
      <c r="J69" s="126">
        <v>4</v>
      </c>
      <c r="K69" s="126">
        <f t="shared" si="27"/>
        <v>4</v>
      </c>
      <c r="L69" s="134">
        <v>38.794507899800003</v>
      </c>
      <c r="M69" s="134">
        <v>-121.218033405</v>
      </c>
      <c r="N69" s="126" t="s">
        <v>158</v>
      </c>
      <c r="O69" s="126" t="s">
        <v>129</v>
      </c>
      <c r="P69" s="126" t="s">
        <v>94</v>
      </c>
      <c r="Q69" s="126" t="s">
        <v>94</v>
      </c>
      <c r="R69" s="126" t="s">
        <v>95</v>
      </c>
      <c r="S69" s="126" t="s">
        <v>96</v>
      </c>
      <c r="T69" s="126" t="s">
        <v>129</v>
      </c>
      <c r="U69" s="126" t="s">
        <v>98</v>
      </c>
      <c r="V69" s="126" t="s">
        <v>122</v>
      </c>
      <c r="W69" s="126" t="s">
        <v>94</v>
      </c>
      <c r="X69" s="126" t="s">
        <v>98</v>
      </c>
      <c r="Y69" s="126" t="s">
        <v>94</v>
      </c>
      <c r="Z69" s="126" t="s">
        <v>94</v>
      </c>
      <c r="AA69" s="126" t="s">
        <v>148</v>
      </c>
      <c r="AB69" s="86" t="str">
        <f>INDEX( '[1]Full Existing Stops'!$AS:$AS, MATCH(D69,'[1]Full Existing Stops'!$D:$D, 0))</f>
        <v>Y</v>
      </c>
      <c r="AC69" s="126" t="str">
        <f>INDEX( '[1]Full Existing Stops'!$AW:$AW, MATCH(D69,'[1]Full Existing Stops'!$D:$D, 0))</f>
        <v>5.5 x cont</v>
      </c>
      <c r="AD69" s="86">
        <v>5.5</v>
      </c>
      <c r="AE69" s="126" t="str">
        <f>INDEX( '[1]Full Existing Stops'!$AZ:$AZ, MATCH(D69,'[1]Full Existing Stops'!$D:$D, 0))</f>
        <v>Y</v>
      </c>
      <c r="AF69" s="126" t="s">
        <v>96</v>
      </c>
      <c r="AG69" s="126" t="s">
        <v>94</v>
      </c>
      <c r="AH69" s="86" t="str">
        <f>INDEX( '[1]Full Existing Stops'!$BH:$BH, MATCH(D69,'[1]Full Existing Stops'!$D:$D, 0))</f>
        <v>N</v>
      </c>
      <c r="AI69" s="86">
        <f>INDEX( '[1]Full Existing Stops'!$BJ:$BJ, MATCH(D69,'[1]Full Existing Stops'!$D:$D, 0))</f>
        <v>2</v>
      </c>
      <c r="AJ69" s="86" t="str">
        <f>INDEX( '[1]Full Existing Stops'!$BF:$BF, MATCH(D69,'[1]Full Existing Stops'!$D:$D, 0))</f>
        <v>Shopping</v>
      </c>
      <c r="AK69" s="86" t="s">
        <v>122</v>
      </c>
      <c r="AL69" s="86" t="s">
        <v>101</v>
      </c>
      <c r="AM69" s="86" t="s">
        <v>104</v>
      </c>
      <c r="AN69" s="86" t="str">
        <f>INDEX( '[1]Full Existing Stops'!$AG:$AG, MATCH(D69,'[1]Full Existing Stops'!$D:$D, 0))</f>
        <v>N</v>
      </c>
      <c r="AO69" s="86" t="str">
        <f>INDEX( '[1]Full Existing Stops'!$AH:$AH, MATCH(D69,'[1]Full Existing Stops'!$D:$D, 0))</f>
        <v xml:space="preserve"> - </v>
      </c>
      <c r="AP69" s="86"/>
      <c r="AQ69" s="86" t="str">
        <f t="shared" si="50"/>
        <v/>
      </c>
      <c r="AR69" s="86" t="str">
        <f t="shared" si="50"/>
        <v>X</v>
      </c>
      <c r="AS69" s="86" t="str">
        <f t="shared" si="50"/>
        <v/>
      </c>
      <c r="AT69" s="86" t="str">
        <f t="shared" si="50"/>
        <v/>
      </c>
      <c r="AU69" s="86" t="str">
        <f t="shared" si="50"/>
        <v/>
      </c>
      <c r="AV69" s="86" t="str">
        <f t="shared" si="50"/>
        <v/>
      </c>
      <c r="AW69" s="86" t="str">
        <f t="shared" si="50"/>
        <v/>
      </c>
      <c r="AX69" s="86" t="str">
        <f t="shared" si="50"/>
        <v/>
      </c>
      <c r="AY69" s="86"/>
      <c r="AZ69" s="86" t="s">
        <v>101</v>
      </c>
      <c r="BA69" s="86"/>
      <c r="BB69" s="82">
        <f t="shared" si="28"/>
        <v>-1</v>
      </c>
      <c r="BC69" s="205" t="s">
        <v>103</v>
      </c>
      <c r="BD69" s="86"/>
      <c r="BE69" s="86" t="str">
        <f t="shared" si="29"/>
        <v/>
      </c>
      <c r="BF69" s="86" t="str">
        <f t="shared" si="30"/>
        <v/>
      </c>
      <c r="BG69" s="86" t="str">
        <f t="shared" si="31"/>
        <v/>
      </c>
      <c r="BH69" s="86" t="str">
        <f t="shared" si="32"/>
        <v/>
      </c>
      <c r="BI69" s="86" t="str">
        <f t="shared" si="33"/>
        <v/>
      </c>
      <c r="BJ69" s="86" t="str">
        <f t="shared" si="34"/>
        <v>X</v>
      </c>
      <c r="BK69" s="86">
        <f t="shared" si="35"/>
        <v>2.5</v>
      </c>
      <c r="BL69" s="86" t="str">
        <f t="shared" si="36"/>
        <v/>
      </c>
      <c r="BM69" s="86" t="str">
        <f t="shared" si="37"/>
        <v>X</v>
      </c>
      <c r="BN69" s="86" t="str">
        <f t="shared" si="38"/>
        <v/>
      </c>
      <c r="BO69" s="86" t="str">
        <f t="shared" si="39"/>
        <v>X</v>
      </c>
      <c r="BP69" s="86" t="str">
        <f t="shared" si="40"/>
        <v/>
      </c>
      <c r="BQ69" s="86"/>
      <c r="BR69" s="86" t="str">
        <f t="shared" si="41"/>
        <v>X</v>
      </c>
      <c r="BS69" s="86" t="str">
        <f t="shared" si="42"/>
        <v>X</v>
      </c>
      <c r="BT69" s="86" t="str">
        <f t="shared" si="43"/>
        <v/>
      </c>
      <c r="BU69" s="86" t="str">
        <f t="shared" si="44"/>
        <v>X</v>
      </c>
      <c r="BV69" s="86"/>
      <c r="BW69" s="86"/>
      <c r="BX69" s="86"/>
      <c r="BY69" s="86"/>
      <c r="BZ69" s="86" t="str">
        <f t="shared" si="45"/>
        <v/>
      </c>
      <c r="CA69" s="86"/>
      <c r="CB69" s="86"/>
      <c r="CC69" s="86"/>
      <c r="CD69" s="86" t="str">
        <f t="shared" si="46"/>
        <v/>
      </c>
      <c r="CE69" s="86" t="str">
        <f t="shared" si="47"/>
        <v>X</v>
      </c>
      <c r="CF69" s="86"/>
      <c r="CG69" s="43"/>
    </row>
    <row r="70" spans="2:85" x14ac:dyDescent="0.35">
      <c r="B70" s="25"/>
      <c r="C70" s="80">
        <v>66</v>
      </c>
      <c r="D70" s="128">
        <v>3027</v>
      </c>
      <c r="E70" s="128" t="s">
        <v>92</v>
      </c>
      <c r="F70" s="164" t="s">
        <v>298</v>
      </c>
      <c r="G70" s="128">
        <v>0</v>
      </c>
      <c r="H70" s="128">
        <v>932</v>
      </c>
      <c r="I70" s="128">
        <v>1914</v>
      </c>
      <c r="J70" s="128">
        <v>4</v>
      </c>
      <c r="K70" s="128">
        <f t="shared" si="27"/>
        <v>4</v>
      </c>
      <c r="L70" s="133">
        <v>38.927671345100002</v>
      </c>
      <c r="M70" s="133">
        <v>-121.08727196</v>
      </c>
      <c r="N70" s="128" t="s">
        <v>206</v>
      </c>
      <c r="O70" s="128" t="s">
        <v>94</v>
      </c>
      <c r="P70" s="128" t="s">
        <v>94</v>
      </c>
      <c r="Q70" s="128" t="s">
        <v>94</v>
      </c>
      <c r="R70" s="128" t="s">
        <v>95</v>
      </c>
      <c r="S70" s="128" t="s">
        <v>94</v>
      </c>
      <c r="T70" s="128" t="s">
        <v>95</v>
      </c>
      <c r="U70" s="128">
        <v>3</v>
      </c>
      <c r="V70" s="128" t="s">
        <v>165</v>
      </c>
      <c r="W70" s="128" t="s">
        <v>96</v>
      </c>
      <c r="X70" s="128" t="s">
        <v>287</v>
      </c>
      <c r="Y70" s="128" t="s">
        <v>94</v>
      </c>
      <c r="Z70" s="128" t="s">
        <v>96</v>
      </c>
      <c r="AA70" s="128" t="s">
        <v>99</v>
      </c>
      <c r="AB70" s="82" t="str">
        <f>INDEX( '[1]Full Existing Stops'!$AS:$AS, MATCH(D70,'[1]Full Existing Stops'!$D:$D, 0))</f>
        <v>Y</v>
      </c>
      <c r="AC70" s="128" t="str">
        <f>INDEX( '[1]Full Existing Stops'!$AW:$AW, MATCH(D70,'[1]Full Existing Stops'!$D:$D, 0))</f>
        <v>5'</v>
      </c>
      <c r="AD70" s="82">
        <v>5</v>
      </c>
      <c r="AE70" s="128" t="str">
        <f>INDEX( '[1]Full Existing Stops'!$AZ:$AZ, MATCH(D70,'[1]Full Existing Stops'!$D:$D, 0))</f>
        <v>Y</v>
      </c>
      <c r="AF70" s="128" t="s">
        <v>94</v>
      </c>
      <c r="AG70" s="128" t="s">
        <v>94</v>
      </c>
      <c r="AH70" s="82" t="str">
        <f>INDEX( '[1]Full Existing Stops'!$BH:$BH, MATCH(D70,'[1]Full Existing Stops'!$D:$D, 0))</f>
        <v>Y</v>
      </c>
      <c r="AI70" s="82">
        <f>INDEX( '[1]Full Existing Stops'!$BJ:$BJ, MATCH(D70,'[1]Full Existing Stops'!$D:$D, 0))</f>
        <v>2</v>
      </c>
      <c r="AJ70" s="82" t="str">
        <f>INDEX( '[1]Full Existing Stops'!$BF:$BF, MATCH(D70,'[1]Full Existing Stops'!$D:$D, 0))</f>
        <v>Retail / Commercial</v>
      </c>
      <c r="AK70" s="82" t="s">
        <v>122</v>
      </c>
      <c r="AL70" s="82" t="s">
        <v>166</v>
      </c>
      <c r="AM70" s="82" t="s">
        <v>104</v>
      </c>
      <c r="AN70" s="82" t="str">
        <f>INDEX( '[1]Full Existing Stops'!$AG:$AG, MATCH(D70,'[1]Full Existing Stops'!$D:$D, 0))</f>
        <v>Y</v>
      </c>
      <c r="AO70" s="82" t="str">
        <f>INDEX( '[1]Full Existing Stops'!$AH:$AH, MATCH(D70,'[1]Full Existing Stops'!$D:$D, 0))</f>
        <v>Shelter</v>
      </c>
      <c r="AP70" s="128"/>
      <c r="AQ70" s="82" t="str">
        <f t="shared" si="50"/>
        <v/>
      </c>
      <c r="AR70" s="82" t="str">
        <f t="shared" si="50"/>
        <v/>
      </c>
      <c r="AS70" s="82" t="str">
        <f t="shared" si="50"/>
        <v>X</v>
      </c>
      <c r="AT70" s="82" t="str">
        <f t="shared" si="50"/>
        <v/>
      </c>
      <c r="AU70" s="82" t="str">
        <f t="shared" si="50"/>
        <v/>
      </c>
      <c r="AV70" s="82" t="str">
        <f t="shared" si="50"/>
        <v/>
      </c>
      <c r="AW70" s="82" t="str">
        <f t="shared" si="50"/>
        <v/>
      </c>
      <c r="AX70" s="82" t="str">
        <f t="shared" si="50"/>
        <v/>
      </c>
      <c r="AY70" s="82"/>
      <c r="AZ70" s="82" t="s">
        <v>200</v>
      </c>
      <c r="BA70" s="82"/>
      <c r="BB70" s="82">
        <f t="shared" si="28"/>
        <v>-1</v>
      </c>
      <c r="BC70" s="204" t="s">
        <v>103</v>
      </c>
      <c r="BD70" s="82"/>
      <c r="BE70" s="82" t="str">
        <f t="shared" si="29"/>
        <v>X</v>
      </c>
      <c r="BF70" s="82" t="str">
        <f t="shared" si="30"/>
        <v>X</v>
      </c>
      <c r="BG70" s="82" t="str">
        <f t="shared" si="31"/>
        <v/>
      </c>
      <c r="BH70" s="82" t="str">
        <f t="shared" si="32"/>
        <v/>
      </c>
      <c r="BI70" s="82" t="str">
        <f t="shared" si="33"/>
        <v/>
      </c>
      <c r="BJ70" s="82" t="str">
        <f t="shared" si="34"/>
        <v>X</v>
      </c>
      <c r="BK70" s="82">
        <f t="shared" si="35"/>
        <v>3</v>
      </c>
      <c r="BL70" s="82" t="str">
        <f t="shared" si="36"/>
        <v/>
      </c>
      <c r="BM70" s="82" t="str">
        <f t="shared" si="37"/>
        <v/>
      </c>
      <c r="BN70" s="82" t="str">
        <f t="shared" si="38"/>
        <v/>
      </c>
      <c r="BO70" s="82" t="str">
        <f t="shared" si="39"/>
        <v>X</v>
      </c>
      <c r="BP70" s="82" t="str">
        <f t="shared" si="40"/>
        <v/>
      </c>
      <c r="BQ70" s="82"/>
      <c r="BR70" s="82" t="str">
        <f t="shared" si="41"/>
        <v>X</v>
      </c>
      <c r="BS70" s="82" t="str">
        <f t="shared" si="42"/>
        <v/>
      </c>
      <c r="BT70" s="82" t="str">
        <f t="shared" si="43"/>
        <v>X</v>
      </c>
      <c r="BU70" s="82" t="str">
        <f t="shared" si="44"/>
        <v>X</v>
      </c>
      <c r="BV70" s="82"/>
      <c r="BW70" s="82"/>
      <c r="BX70" s="82"/>
      <c r="BY70" s="82"/>
      <c r="BZ70" s="82" t="str">
        <f t="shared" si="45"/>
        <v>X</v>
      </c>
      <c r="CA70" s="82"/>
      <c r="CB70" s="82"/>
      <c r="CC70" s="82"/>
      <c r="CD70" s="82" t="str">
        <f t="shared" si="46"/>
        <v/>
      </c>
      <c r="CE70" s="82" t="str">
        <f t="shared" si="47"/>
        <v/>
      </c>
      <c r="CF70" s="82"/>
      <c r="CG70" s="42"/>
    </row>
    <row r="71" spans="2:85" x14ac:dyDescent="0.35">
      <c r="B71" s="27"/>
      <c r="C71" s="84">
        <v>89</v>
      </c>
      <c r="D71" s="126">
        <v>7010</v>
      </c>
      <c r="E71" s="126" t="s">
        <v>92</v>
      </c>
      <c r="F71" s="165" t="s">
        <v>334</v>
      </c>
      <c r="G71" s="126">
        <v>0</v>
      </c>
      <c r="H71" s="126">
        <v>1054</v>
      </c>
      <c r="I71" s="126">
        <v>4542</v>
      </c>
      <c r="J71" s="126">
        <v>4</v>
      </c>
      <c r="K71" s="126">
        <f t="shared" si="27"/>
        <v>4</v>
      </c>
      <c r="L71" s="134">
        <v>38.879019113200002</v>
      </c>
      <c r="M71" s="134">
        <v>-121.301285014</v>
      </c>
      <c r="N71" s="126" t="s">
        <v>128</v>
      </c>
      <c r="O71" s="126" t="s">
        <v>107</v>
      </c>
      <c r="P71" s="126" t="s">
        <v>94</v>
      </c>
      <c r="Q71" s="126" t="s">
        <v>94</v>
      </c>
      <c r="R71" s="126" t="s">
        <v>95</v>
      </c>
      <c r="S71" s="126" t="s">
        <v>96</v>
      </c>
      <c r="T71" s="126" t="s">
        <v>97</v>
      </c>
      <c r="U71" s="126" t="s">
        <v>98</v>
      </c>
      <c r="V71" s="126" t="s">
        <v>122</v>
      </c>
      <c r="W71" s="126" t="s">
        <v>94</v>
      </c>
      <c r="X71" s="126" t="s">
        <v>98</v>
      </c>
      <c r="Y71" s="126" t="s">
        <v>100</v>
      </c>
      <c r="Z71" s="126" t="s">
        <v>96</v>
      </c>
      <c r="AA71" s="126" t="s">
        <v>148</v>
      </c>
      <c r="AB71" s="86" t="str">
        <f>INDEX( '[1]Full Existing Stops'!$AS:$AS, MATCH(D71,'[1]Full Existing Stops'!$D:$D, 0))</f>
        <v>Y</v>
      </c>
      <c r="AC71" s="126" t="str">
        <f>INDEX( '[1]Full Existing Stops'!$AW:$AW, MATCH(D71,'[1]Full Existing Stops'!$D:$D, 0))</f>
        <v>8 x cont</v>
      </c>
      <c r="AD71" s="86">
        <v>8</v>
      </c>
      <c r="AE71" s="126" t="str">
        <f>INDEX( '[1]Full Existing Stops'!$AZ:$AZ, MATCH(D71,'[1]Full Existing Stops'!$D:$D, 0))</f>
        <v>Y</v>
      </c>
      <c r="AF71" s="126" t="s">
        <v>96</v>
      </c>
      <c r="AG71" s="126" t="s">
        <v>100</v>
      </c>
      <c r="AH71" s="86" t="str">
        <f>INDEX( '[1]Full Existing Stops'!$BH:$BH, MATCH(D71,'[1]Full Existing Stops'!$D:$D, 0))</f>
        <v>Y - Nearby</v>
      </c>
      <c r="AI71" s="86">
        <f>INDEX( '[1]Full Existing Stops'!$BJ:$BJ, MATCH(D71,'[1]Full Existing Stops'!$D:$D, 0))</f>
        <v>2</v>
      </c>
      <c r="AJ71" s="86" t="str">
        <f>INDEX( '[1]Full Existing Stops'!$BF:$BF, MATCH(D71,'[1]Full Existing Stops'!$D:$D, 0))</f>
        <v xml:space="preserve">Residential </v>
      </c>
      <c r="AK71" s="86">
        <v>0</v>
      </c>
      <c r="AL71" s="86" t="s">
        <v>114</v>
      </c>
      <c r="AM71" s="86" t="s">
        <v>104</v>
      </c>
      <c r="AN71" s="86" t="str">
        <f>INDEX( '[1]Full Existing Stops'!$AG:$AG, MATCH(D71,'[1]Full Existing Stops'!$D:$D, 0))</f>
        <v xml:space="preserve">N </v>
      </c>
      <c r="AO71" s="86" t="str">
        <f>INDEX( '[1]Full Existing Stops'!$AH:$AH, MATCH(D71,'[1]Full Existing Stops'!$D:$D, 0))</f>
        <v>Trees</v>
      </c>
      <c r="AP71" s="86"/>
      <c r="AQ71" s="86" t="str">
        <f t="shared" si="50"/>
        <v/>
      </c>
      <c r="AR71" s="86" t="str">
        <f t="shared" si="50"/>
        <v/>
      </c>
      <c r="AS71" s="86" t="str">
        <f t="shared" si="50"/>
        <v/>
      </c>
      <c r="AT71" s="86" t="str">
        <f t="shared" si="50"/>
        <v/>
      </c>
      <c r="AU71" s="86" t="str">
        <f t="shared" si="50"/>
        <v/>
      </c>
      <c r="AV71" s="86" t="str">
        <f t="shared" si="50"/>
        <v/>
      </c>
      <c r="AW71" s="86" t="str">
        <f t="shared" si="50"/>
        <v>X</v>
      </c>
      <c r="AX71" s="86" t="str">
        <f t="shared" si="50"/>
        <v/>
      </c>
      <c r="AY71" s="86"/>
      <c r="AZ71" s="86" t="s">
        <v>114</v>
      </c>
      <c r="BA71" s="86"/>
      <c r="BB71" s="82">
        <f t="shared" si="28"/>
        <v>-1</v>
      </c>
      <c r="BC71" s="205" t="s">
        <v>103</v>
      </c>
      <c r="BD71" s="86"/>
      <c r="BE71" s="86" t="str">
        <f t="shared" si="29"/>
        <v/>
      </c>
      <c r="BF71" s="86" t="str">
        <f t="shared" si="30"/>
        <v/>
      </c>
      <c r="BG71" s="86" t="str">
        <f t="shared" si="31"/>
        <v/>
      </c>
      <c r="BH71" s="86" t="str">
        <f t="shared" si="32"/>
        <v/>
      </c>
      <c r="BI71" s="86" t="str">
        <f t="shared" si="33"/>
        <v/>
      </c>
      <c r="BJ71" s="86" t="str">
        <f t="shared" si="34"/>
        <v/>
      </c>
      <c r="BK71" s="86" t="str">
        <f t="shared" si="35"/>
        <v/>
      </c>
      <c r="BL71" s="86" t="str">
        <f t="shared" si="36"/>
        <v/>
      </c>
      <c r="BM71" s="86" t="str">
        <f t="shared" si="37"/>
        <v>X</v>
      </c>
      <c r="BN71" s="86" t="str">
        <f t="shared" si="38"/>
        <v/>
      </c>
      <c r="BO71" s="86" t="str">
        <f t="shared" si="39"/>
        <v>X</v>
      </c>
      <c r="BP71" s="86" t="str">
        <f t="shared" si="40"/>
        <v/>
      </c>
      <c r="BQ71" s="86"/>
      <c r="BR71" s="86" t="str">
        <f t="shared" si="41"/>
        <v>X</v>
      </c>
      <c r="BS71" s="86" t="str">
        <f t="shared" si="42"/>
        <v>X</v>
      </c>
      <c r="BT71" s="86" t="str">
        <f t="shared" si="43"/>
        <v/>
      </c>
      <c r="BU71" s="86" t="str">
        <f t="shared" si="44"/>
        <v>X</v>
      </c>
      <c r="BV71" s="86"/>
      <c r="BW71" s="86"/>
      <c r="BX71" s="86"/>
      <c r="BY71" s="86"/>
      <c r="BZ71" s="86" t="str">
        <f t="shared" si="45"/>
        <v/>
      </c>
      <c r="CA71" s="86"/>
      <c r="CB71" s="86"/>
      <c r="CC71" s="86"/>
      <c r="CD71" s="86" t="str">
        <f t="shared" si="46"/>
        <v/>
      </c>
      <c r="CE71" s="86" t="str">
        <f t="shared" si="47"/>
        <v>X</v>
      </c>
      <c r="CF71" s="86"/>
      <c r="CG71" s="43"/>
    </row>
    <row r="72" spans="2:85" x14ac:dyDescent="0.35">
      <c r="B72" s="25"/>
      <c r="C72" s="80">
        <v>91</v>
      </c>
      <c r="D72" s="128">
        <v>7012</v>
      </c>
      <c r="E72" s="128" t="s">
        <v>92</v>
      </c>
      <c r="F72" s="164" t="s">
        <v>335</v>
      </c>
      <c r="G72" s="128">
        <v>0</v>
      </c>
      <c r="H72" s="128">
        <v>987</v>
      </c>
      <c r="I72" s="128">
        <v>2363</v>
      </c>
      <c r="J72" s="128">
        <v>4</v>
      </c>
      <c r="K72" s="128">
        <f t="shared" ref="K72:K80" si="51">J72</f>
        <v>4</v>
      </c>
      <c r="L72" s="133">
        <v>38.886116263600002</v>
      </c>
      <c r="M72" s="133">
        <v>-121.292726978</v>
      </c>
      <c r="N72" s="128" t="s">
        <v>128</v>
      </c>
      <c r="O72" s="128" t="s">
        <v>107</v>
      </c>
      <c r="P72" s="128" t="s">
        <v>94</v>
      </c>
      <c r="Q72" s="128" t="s">
        <v>94</v>
      </c>
      <c r="R72" s="128" t="s">
        <v>95</v>
      </c>
      <c r="S72" s="128" t="s">
        <v>96</v>
      </c>
      <c r="T72" s="128" t="s">
        <v>98</v>
      </c>
      <c r="U72" s="128" t="s">
        <v>122</v>
      </c>
      <c r="V72" s="128" t="s">
        <v>122</v>
      </c>
      <c r="W72" s="128" t="s">
        <v>94</v>
      </c>
      <c r="X72" s="128" t="s">
        <v>98</v>
      </c>
      <c r="Y72" s="128" t="s">
        <v>100</v>
      </c>
      <c r="Z72" s="128" t="s">
        <v>100</v>
      </c>
      <c r="AA72" s="128" t="s">
        <v>99</v>
      </c>
      <c r="AB72" s="82" t="str">
        <f>INDEX( '[1]Full Existing Stops'!$AS:$AS, MATCH(D72,'[1]Full Existing Stops'!$D:$D, 0))</f>
        <v>Y</v>
      </c>
      <c r="AC72" s="128" t="str">
        <f>INDEX( '[1]Full Existing Stops'!$AW:$AW, MATCH(D72,'[1]Full Existing Stops'!$D:$D, 0))</f>
        <v>9 x cont</v>
      </c>
      <c r="AD72" s="82">
        <v>9</v>
      </c>
      <c r="AE72" s="128" t="str">
        <f>INDEX( '[1]Full Existing Stops'!$AZ:$AZ, MATCH(D72,'[1]Full Existing Stops'!$D:$D, 0))</f>
        <v>Y</v>
      </c>
      <c r="AF72" s="128" t="s">
        <v>96</v>
      </c>
      <c r="AG72" s="128" t="s">
        <v>100</v>
      </c>
      <c r="AH72" s="82" t="str">
        <f>INDEX( '[1]Full Existing Stops'!$BH:$BH, MATCH(D72,'[1]Full Existing Stops'!$D:$D, 0))</f>
        <v>Y - Nearby - at Light</v>
      </c>
      <c r="AI72" s="82">
        <f>INDEX( '[1]Full Existing Stops'!$BJ:$BJ, MATCH(D72,'[1]Full Existing Stops'!$D:$D, 0))</f>
        <v>2</v>
      </c>
      <c r="AJ72" s="82" t="str">
        <f>INDEX( '[1]Full Existing Stops'!$BF:$BF, MATCH(D72,'[1]Full Existing Stops'!$D:$D, 0))</f>
        <v>Autozone, Shopping</v>
      </c>
      <c r="AK72" s="82">
        <v>0</v>
      </c>
      <c r="AL72" s="82" t="s">
        <v>114</v>
      </c>
      <c r="AM72" s="82" t="s">
        <v>104</v>
      </c>
      <c r="AN72" s="82" t="str">
        <f>INDEX( '[1]Full Existing Stops'!$AG:$AG, MATCH(D72,'[1]Full Existing Stops'!$D:$D, 0))</f>
        <v>Y</v>
      </c>
      <c r="AO72" s="82" t="str">
        <f>INDEX( '[1]Full Existing Stops'!$AH:$AH, MATCH(D72,'[1]Full Existing Stops'!$D:$D, 0))</f>
        <v>Trees</v>
      </c>
      <c r="AP72" s="128"/>
      <c r="AQ72" s="82" t="str">
        <f t="shared" si="50"/>
        <v/>
      </c>
      <c r="AR72" s="82" t="str">
        <f t="shared" si="50"/>
        <v/>
      </c>
      <c r="AS72" s="82" t="str">
        <f t="shared" si="50"/>
        <v/>
      </c>
      <c r="AT72" s="82" t="str">
        <f t="shared" si="50"/>
        <v/>
      </c>
      <c r="AU72" s="82" t="str">
        <f t="shared" si="50"/>
        <v/>
      </c>
      <c r="AV72" s="82" t="str">
        <f t="shared" si="50"/>
        <v/>
      </c>
      <c r="AW72" s="82" t="str">
        <f t="shared" si="50"/>
        <v>X</v>
      </c>
      <c r="AX72" s="82" t="str">
        <f t="shared" si="50"/>
        <v/>
      </c>
      <c r="AY72" s="82"/>
      <c r="AZ72" s="82" t="s">
        <v>114</v>
      </c>
      <c r="BA72" s="82"/>
      <c r="BB72" s="82">
        <f t="shared" ref="BB72:BB80" si="52">IF(ISNUMBER(BC72),BC72,-1)</f>
        <v>-1</v>
      </c>
      <c r="BC72" s="204" t="s">
        <v>103</v>
      </c>
      <c r="BD72" s="82"/>
      <c r="BE72" s="82" t="str">
        <f t="shared" ref="BE72:BE80" si="53">IF(OR(ISNUMBER(SEARCH("N", S72)), ISNUMBER(SEARCH("-", S72))), "X", "")</f>
        <v/>
      </c>
      <c r="BF72" s="82" t="str">
        <f t="shared" ref="BF72:BF80" si="54">IF(OR(ISNUMBER(SEARCH("N", O72)), ISNUMBER(SEARCH("-", O72))), "X", "")</f>
        <v/>
      </c>
      <c r="BG72" s="82" t="str">
        <f t="shared" ref="BG72:BG80" si="55">IF(AND(BF72&lt;&gt;"X", OR(ISNUMBER(SEARCH("D", O72)), ISNUMBER(SEARCH("F", O72)))), "X", "")</f>
        <v/>
      </c>
      <c r="BH72" s="82" t="str">
        <f t="shared" ref="BH72:BH80" si="56">IF(P72="Y", "X", "")</f>
        <v/>
      </c>
      <c r="BI72" s="82" t="str">
        <f t="shared" ref="BI72:BI80" si="57">IF(OR(ISNUMBER(SEARCH("N", AB72)), ISNUMBER(SEARCH("-", AB72))), "X", "")</f>
        <v/>
      </c>
      <c r="BJ72" s="82" t="str">
        <f t="shared" ref="BJ72:BJ80" si="58">IF(AD72 &lt; 8, "X", "")</f>
        <v/>
      </c>
      <c r="BK72" s="82" t="str">
        <f t="shared" ref="BK72:BK80" si="59">IF(AD72 &lt; 8, 8 - AD72, "")</f>
        <v/>
      </c>
      <c r="BL72" s="82" t="str">
        <f t="shared" ref="BL72:BL80" si="60">IF(AE72="N", "X", "")</f>
        <v/>
      </c>
      <c r="BM72" s="82" t="str">
        <f t="shared" ref="BM72:BM80" si="61">IF(OR(ISNUMBER(SEARCH("N", W72)), ISNUMBER(SEARCH("-", W72))), "X", "")</f>
        <v>X</v>
      </c>
      <c r="BN72" s="82" t="str">
        <f t="shared" ref="BN72:BN80" si="62">IF(AND(BM72&lt;&gt;"X", OR(ISNUMBER(SEARCH("D", X72)), ISNUMBER(SEARCH("F", X72)))), "X", "")</f>
        <v/>
      </c>
      <c r="BO72" s="82" t="str">
        <f t="shared" ref="BO72:BO80" si="63">IF(OR(ISNUMBER(SEARCH("bad", AM72)),
       ISNUMBER(SEARCH("replace", AM72)),
       ISNUMBER(SEARCH("Map", AM72))),
    "",
IF(OR(ISNUMBER(SEARCH("N", AM72)),
       ISNUMBER(SEARCH("-", AM72)),
       ISNUMBER(SEARCH("X", AM72))),
    "X",
    ""))</f>
        <v>X</v>
      </c>
      <c r="BP72" s="82" t="str">
        <f t="shared" ref="BP72:BP80" si="64">IF(AND(BO72&lt;&gt;"X",
        OR(ISNUMBER(SEARCH("D", AM72)),
           ISNUMBER(SEARCH("F", AM72)),
           ISNUMBER(SEARCH("bad", AM72)),
           ISNUMBER(SEARCH("replace", AM72)))),
   "X",
   "")</f>
        <v/>
      </c>
      <c r="BQ72" s="82"/>
      <c r="BR72" s="82" t="str">
        <f t="shared" ref="BR72:BR80" si="65">IF(OR(ISNUMBER(SEARCH("N", Y72)), ISNUMBER(SEARCH("-", Y72))), "X", "")</f>
        <v>X</v>
      </c>
      <c r="BS72" s="82" t="str">
        <f t="shared" ref="BS72:BS80" si="66">IF(OR(ISNUMBER(SEARCH("N", V72)), ISNUMBER(SEARCH("-", V72))), "X", "")</f>
        <v>X</v>
      </c>
      <c r="BT72" s="82" t="str">
        <f t="shared" ref="BT72:BT80" si="67">IF(AND(BS72&lt;&gt;"X", OR(ISNUMBER(SEARCH("D", V72)), ISNUMBER(SEARCH("F", V72)))), "X", "")</f>
        <v/>
      </c>
      <c r="BU72" s="82" t="str">
        <f t="shared" ref="BU72:BU80" si="68">IF(OR(ISNUMBER(SEARCH("N", AG72)), ISNUMBER(SEARCH("-", AG72))), "X", "")</f>
        <v>X</v>
      </c>
      <c r="BV72" s="82"/>
      <c r="BW72" s="82"/>
      <c r="BX72" s="82"/>
      <c r="BY72" s="82"/>
      <c r="BZ72" s="82" t="str">
        <f t="shared" ref="BZ72:BZ80" si="69">IF(OR(ISNUMBER(SEARCH("N", AF72)), ISNUMBER(SEARCH("-", AF72))), "X", "")</f>
        <v/>
      </c>
      <c r="CA72" s="82"/>
      <c r="CB72" s="82"/>
      <c r="CC72" s="82"/>
      <c r="CD72" s="82" t="str">
        <f t="shared" ref="CD72:CD80" si="70">IF(OR(ISNUMBER(SEARCH("N", AI72)), ISNUMBER(SEARCH("-", AI72))), "X", "")</f>
        <v/>
      </c>
      <c r="CE72" s="82" t="str">
        <f t="shared" ref="CE72:CE80" si="71">IF(OR(ISNUMBER(SEARCH("N", AH72)), ISNUMBER(SEARCH("-", AH72))), "X", "")</f>
        <v>X</v>
      </c>
      <c r="CF72" s="82"/>
      <c r="CG72" s="42"/>
    </row>
    <row r="73" spans="2:85" x14ac:dyDescent="0.35">
      <c r="B73" s="27"/>
      <c r="C73" s="84">
        <v>92</v>
      </c>
      <c r="D73" s="126">
        <v>7013</v>
      </c>
      <c r="E73" s="126" t="s">
        <v>92</v>
      </c>
      <c r="F73" s="165" t="s">
        <v>336</v>
      </c>
      <c r="G73" s="126">
        <v>0</v>
      </c>
      <c r="H73" s="126">
        <v>1490</v>
      </c>
      <c r="I73" s="126">
        <v>3442</v>
      </c>
      <c r="J73" s="126">
        <v>4</v>
      </c>
      <c r="K73" s="126">
        <f t="shared" si="51"/>
        <v>4</v>
      </c>
      <c r="L73" s="134">
        <v>38.886569926299998</v>
      </c>
      <c r="M73" s="134">
        <v>-121.29177824</v>
      </c>
      <c r="N73" s="126" t="s">
        <v>128</v>
      </c>
      <c r="O73" s="126" t="s">
        <v>107</v>
      </c>
      <c r="P73" s="126" t="s">
        <v>94</v>
      </c>
      <c r="Q73" s="126" t="s">
        <v>94</v>
      </c>
      <c r="R73" s="126" t="s">
        <v>95</v>
      </c>
      <c r="S73" s="126" t="s">
        <v>96</v>
      </c>
      <c r="T73" s="126" t="s">
        <v>98</v>
      </c>
      <c r="U73" s="126" t="s">
        <v>122</v>
      </c>
      <c r="V73" s="126" t="s">
        <v>122</v>
      </c>
      <c r="W73" s="126" t="s">
        <v>94</v>
      </c>
      <c r="X73" s="126" t="s">
        <v>98</v>
      </c>
      <c r="Y73" s="126" t="s">
        <v>100</v>
      </c>
      <c r="Z73" s="126" t="s">
        <v>96</v>
      </c>
      <c r="AA73" s="126" t="s">
        <v>99</v>
      </c>
      <c r="AB73" s="86" t="str">
        <f>INDEX( '[1]Full Existing Stops'!$AS:$AS, MATCH(D73,'[1]Full Existing Stops'!$D:$D, 0))</f>
        <v>Y</v>
      </c>
      <c r="AC73" s="126" t="str">
        <f>INDEX( '[1]Full Existing Stops'!$AW:$AW, MATCH(D73,'[1]Full Existing Stops'!$D:$D, 0))</f>
        <v>5.5 x cont</v>
      </c>
      <c r="AD73" s="86">
        <v>5.5</v>
      </c>
      <c r="AE73" s="126" t="str">
        <f>INDEX( '[1]Full Existing Stops'!$AZ:$AZ, MATCH(D73,'[1]Full Existing Stops'!$D:$D, 0))</f>
        <v>Y</v>
      </c>
      <c r="AF73" s="126" t="s">
        <v>96</v>
      </c>
      <c r="AG73" s="126" t="s">
        <v>100</v>
      </c>
      <c r="AH73" s="86" t="str">
        <f>INDEX( '[1]Full Existing Stops'!$BH:$BH, MATCH(D73,'[1]Full Existing Stops'!$D:$D, 0))</f>
        <v xml:space="preserve">N </v>
      </c>
      <c r="AI73" s="86">
        <f>INDEX( '[1]Full Existing Stops'!$BJ:$BJ, MATCH(D73,'[1]Full Existing Stops'!$D:$D, 0))</f>
        <v>2</v>
      </c>
      <c r="AJ73" s="86" t="str">
        <f>INDEX( '[1]Full Existing Stops'!$BF:$BF, MATCH(D73,'[1]Full Existing Stops'!$D:$D, 0))</f>
        <v>Burger King</v>
      </c>
      <c r="AK73" s="86">
        <v>0</v>
      </c>
      <c r="AL73" s="86" t="s">
        <v>114</v>
      </c>
      <c r="AM73" s="86" t="s">
        <v>104</v>
      </c>
      <c r="AN73" s="86" t="str">
        <f>INDEX( '[1]Full Existing Stops'!$AG:$AG, MATCH(D73,'[1]Full Existing Stops'!$D:$D, 0))</f>
        <v>Y</v>
      </c>
      <c r="AO73" s="86" t="str">
        <f>INDEX( '[1]Full Existing Stops'!$AH:$AH, MATCH(D73,'[1]Full Existing Stops'!$D:$D, 0))</f>
        <v>Trees</v>
      </c>
      <c r="AP73" s="86"/>
      <c r="AQ73" s="86" t="str">
        <f t="shared" si="50"/>
        <v/>
      </c>
      <c r="AR73" s="86" t="str">
        <f t="shared" si="50"/>
        <v/>
      </c>
      <c r="AS73" s="86" t="str">
        <f t="shared" si="50"/>
        <v/>
      </c>
      <c r="AT73" s="86" t="str">
        <f t="shared" si="50"/>
        <v/>
      </c>
      <c r="AU73" s="86" t="str">
        <f t="shared" si="50"/>
        <v/>
      </c>
      <c r="AV73" s="86" t="str">
        <f t="shared" si="50"/>
        <v/>
      </c>
      <c r="AW73" s="86" t="str">
        <f t="shared" si="50"/>
        <v>X</v>
      </c>
      <c r="AX73" s="86" t="str">
        <f t="shared" si="50"/>
        <v/>
      </c>
      <c r="AY73" s="86"/>
      <c r="AZ73" s="86" t="s">
        <v>114</v>
      </c>
      <c r="BA73" s="86"/>
      <c r="BB73" s="82">
        <f t="shared" si="52"/>
        <v>-1</v>
      </c>
      <c r="BC73" s="205" t="s">
        <v>103</v>
      </c>
      <c r="BD73" s="86"/>
      <c r="BE73" s="86" t="str">
        <f t="shared" si="53"/>
        <v/>
      </c>
      <c r="BF73" s="86" t="str">
        <f t="shared" si="54"/>
        <v/>
      </c>
      <c r="BG73" s="86" t="str">
        <f t="shared" si="55"/>
        <v/>
      </c>
      <c r="BH73" s="86" t="str">
        <f t="shared" si="56"/>
        <v/>
      </c>
      <c r="BI73" s="86" t="str">
        <f t="shared" si="57"/>
        <v/>
      </c>
      <c r="BJ73" s="86" t="str">
        <f t="shared" si="58"/>
        <v>X</v>
      </c>
      <c r="BK73" s="86">
        <f t="shared" si="59"/>
        <v>2.5</v>
      </c>
      <c r="BL73" s="86" t="str">
        <f t="shared" si="60"/>
        <v/>
      </c>
      <c r="BM73" s="86" t="str">
        <f t="shared" si="61"/>
        <v>X</v>
      </c>
      <c r="BN73" s="86" t="str">
        <f t="shared" si="62"/>
        <v/>
      </c>
      <c r="BO73" s="86" t="str">
        <f t="shared" si="63"/>
        <v>X</v>
      </c>
      <c r="BP73" s="86" t="str">
        <f t="shared" si="64"/>
        <v/>
      </c>
      <c r="BQ73" s="86"/>
      <c r="BR73" s="86" t="str">
        <f t="shared" si="65"/>
        <v>X</v>
      </c>
      <c r="BS73" s="86" t="str">
        <f t="shared" si="66"/>
        <v>X</v>
      </c>
      <c r="BT73" s="86" t="str">
        <f t="shared" si="67"/>
        <v/>
      </c>
      <c r="BU73" s="86" t="str">
        <f t="shared" si="68"/>
        <v>X</v>
      </c>
      <c r="BV73" s="86"/>
      <c r="BW73" s="86"/>
      <c r="BX73" s="86"/>
      <c r="BY73" s="86"/>
      <c r="BZ73" s="86" t="str">
        <f t="shared" si="69"/>
        <v/>
      </c>
      <c r="CA73" s="86"/>
      <c r="CB73" s="86"/>
      <c r="CC73" s="86"/>
      <c r="CD73" s="86" t="str">
        <f t="shared" si="70"/>
        <v/>
      </c>
      <c r="CE73" s="86" t="str">
        <f t="shared" si="71"/>
        <v>X</v>
      </c>
      <c r="CF73" s="86"/>
      <c r="CG73" s="43"/>
    </row>
    <row r="74" spans="2:85" x14ac:dyDescent="0.35">
      <c r="B74" s="25"/>
      <c r="C74" s="80">
        <v>100</v>
      </c>
      <c r="D74" s="128">
        <v>7021</v>
      </c>
      <c r="E74" s="128" t="s">
        <v>92</v>
      </c>
      <c r="F74" s="164" t="s">
        <v>337</v>
      </c>
      <c r="G74" s="128">
        <v>0</v>
      </c>
      <c r="H74" s="128">
        <v>1386</v>
      </c>
      <c r="I74" s="128">
        <v>2557</v>
      </c>
      <c r="J74" s="128">
        <v>4</v>
      </c>
      <c r="K74" s="128">
        <f t="shared" si="51"/>
        <v>4</v>
      </c>
      <c r="L74" s="133">
        <v>38.892862346500003</v>
      </c>
      <c r="M74" s="133">
        <v>-121.296457241</v>
      </c>
      <c r="N74" s="128" t="s">
        <v>128</v>
      </c>
      <c r="O74" s="128" t="s">
        <v>107</v>
      </c>
      <c r="P74" s="128" t="s">
        <v>94</v>
      </c>
      <c r="Q74" s="128" t="s">
        <v>94</v>
      </c>
      <c r="R74" s="128" t="s">
        <v>95</v>
      </c>
      <c r="S74" s="128" t="s">
        <v>96</v>
      </c>
      <c r="T74" s="128" t="s">
        <v>98</v>
      </c>
      <c r="U74" s="128" t="s">
        <v>122</v>
      </c>
      <c r="V74" s="128" t="s">
        <v>122</v>
      </c>
      <c r="W74" s="128" t="s">
        <v>100</v>
      </c>
      <c r="X74" s="128" t="s">
        <v>95</v>
      </c>
      <c r="Y74" s="128" t="s">
        <v>100</v>
      </c>
      <c r="Z74" s="128" t="s">
        <v>94</v>
      </c>
      <c r="AA74" s="128" t="s">
        <v>99</v>
      </c>
      <c r="AB74" s="82" t="str">
        <f>INDEX( '[1]Full Existing Stops'!$AS:$AS, MATCH(D74,'[1]Full Existing Stops'!$D:$D, 0))</f>
        <v>Y</v>
      </c>
      <c r="AC74" s="128" t="str">
        <f>INDEX( '[1]Full Existing Stops'!$AW:$AW, MATCH(D74,'[1]Full Existing Stops'!$D:$D, 0))</f>
        <v>4x cont - Bad Condition</v>
      </c>
      <c r="AD74" s="82">
        <v>4</v>
      </c>
      <c r="AE74" s="128" t="str">
        <f>INDEX( '[1]Full Existing Stops'!$AZ:$AZ, MATCH(D74,'[1]Full Existing Stops'!$D:$D, 0))</f>
        <v>Y</v>
      </c>
      <c r="AF74" s="128" t="s">
        <v>100</v>
      </c>
      <c r="AG74" s="128" t="s">
        <v>100</v>
      </c>
      <c r="AH74" s="82" t="str">
        <f>INDEX( '[1]Full Existing Stops'!$BH:$BH, MATCH(D74,'[1]Full Existing Stops'!$D:$D, 0))</f>
        <v>Y</v>
      </c>
      <c r="AI74" s="82" t="str">
        <f>INDEX( '[1]Full Existing Stops'!$BJ:$BJ, MATCH(D74,'[1]Full Existing Stops'!$D:$D, 0))</f>
        <v>X</v>
      </c>
      <c r="AJ74" s="82" t="str">
        <f>INDEX( '[1]Full Existing Stops'!$BF:$BF, MATCH(D74,'[1]Full Existing Stops'!$D:$D, 0))</f>
        <v>Residential</v>
      </c>
      <c r="AK74" s="82" t="s">
        <v>338</v>
      </c>
      <c r="AL74" s="82" t="s">
        <v>114</v>
      </c>
      <c r="AM74" s="82" t="s">
        <v>104</v>
      </c>
      <c r="AN74" s="82" t="str">
        <f>INDEX( '[1]Full Existing Stops'!$AG:$AG, MATCH(D74,'[1]Full Existing Stops'!$D:$D, 0))</f>
        <v>N</v>
      </c>
      <c r="AO74" s="82" t="str">
        <f>INDEX( '[1]Full Existing Stops'!$AH:$AH, MATCH(D74,'[1]Full Existing Stops'!$D:$D, 0))</f>
        <v xml:space="preserve"> - </v>
      </c>
      <c r="AP74" s="128"/>
      <c r="AQ74" s="82" t="str">
        <f t="shared" si="50"/>
        <v/>
      </c>
      <c r="AR74" s="82" t="str">
        <f t="shared" si="50"/>
        <v/>
      </c>
      <c r="AS74" s="82" t="str">
        <f t="shared" si="50"/>
        <v/>
      </c>
      <c r="AT74" s="82" t="str">
        <f t="shared" si="50"/>
        <v/>
      </c>
      <c r="AU74" s="82" t="str">
        <f t="shared" si="50"/>
        <v/>
      </c>
      <c r="AV74" s="82" t="str">
        <f t="shared" si="50"/>
        <v/>
      </c>
      <c r="AW74" s="82" t="str">
        <f t="shared" si="50"/>
        <v>X</v>
      </c>
      <c r="AX74" s="82" t="str">
        <f t="shared" si="50"/>
        <v/>
      </c>
      <c r="AY74" s="82"/>
      <c r="AZ74" s="82" t="s">
        <v>114</v>
      </c>
      <c r="BA74" s="82"/>
      <c r="BB74" s="82">
        <f t="shared" si="52"/>
        <v>-1</v>
      </c>
      <c r="BC74" s="204" t="s">
        <v>103</v>
      </c>
      <c r="BD74" s="82"/>
      <c r="BE74" s="82" t="str">
        <f t="shared" si="53"/>
        <v/>
      </c>
      <c r="BF74" s="82" t="str">
        <f t="shared" si="54"/>
        <v/>
      </c>
      <c r="BG74" s="82" t="str">
        <f t="shared" si="55"/>
        <v/>
      </c>
      <c r="BH74" s="82" t="str">
        <f t="shared" si="56"/>
        <v/>
      </c>
      <c r="BI74" s="82" t="str">
        <f t="shared" si="57"/>
        <v/>
      </c>
      <c r="BJ74" s="82" t="str">
        <f t="shared" si="58"/>
        <v>X</v>
      </c>
      <c r="BK74" s="82">
        <f t="shared" si="59"/>
        <v>4</v>
      </c>
      <c r="BL74" s="82" t="str">
        <f t="shared" si="60"/>
        <v/>
      </c>
      <c r="BM74" s="82" t="str">
        <f t="shared" si="61"/>
        <v>X</v>
      </c>
      <c r="BN74" s="82" t="str">
        <f t="shared" si="62"/>
        <v/>
      </c>
      <c r="BO74" s="82" t="str">
        <f t="shared" si="63"/>
        <v>X</v>
      </c>
      <c r="BP74" s="82" t="str">
        <f t="shared" si="64"/>
        <v/>
      </c>
      <c r="BQ74" s="82"/>
      <c r="BR74" s="82" t="str">
        <f t="shared" si="65"/>
        <v>X</v>
      </c>
      <c r="BS74" s="82" t="str">
        <f t="shared" si="66"/>
        <v>X</v>
      </c>
      <c r="BT74" s="82" t="str">
        <f t="shared" si="67"/>
        <v/>
      </c>
      <c r="BU74" s="82" t="str">
        <f t="shared" si="68"/>
        <v>X</v>
      </c>
      <c r="BV74" s="82"/>
      <c r="BW74" s="82"/>
      <c r="BX74" s="82"/>
      <c r="BY74" s="82"/>
      <c r="BZ74" s="82" t="str">
        <f t="shared" si="69"/>
        <v>X</v>
      </c>
      <c r="CA74" s="82"/>
      <c r="CB74" s="82"/>
      <c r="CC74" s="82"/>
      <c r="CD74" s="82" t="str">
        <f t="shared" si="70"/>
        <v/>
      </c>
      <c r="CE74" s="82" t="str">
        <f t="shared" si="71"/>
        <v/>
      </c>
      <c r="CF74" s="82" t="s">
        <v>104</v>
      </c>
      <c r="CG74" s="42"/>
    </row>
    <row r="75" spans="2:85" x14ac:dyDescent="0.35">
      <c r="B75" s="27"/>
      <c r="C75" s="84">
        <v>102</v>
      </c>
      <c r="D75" s="126">
        <v>7023</v>
      </c>
      <c r="E75" s="126" t="s">
        <v>92</v>
      </c>
      <c r="F75" s="165" t="s">
        <v>339</v>
      </c>
      <c r="G75" s="126">
        <v>0</v>
      </c>
      <c r="H75" s="126">
        <v>1344</v>
      </c>
      <c r="I75" s="126">
        <v>2516</v>
      </c>
      <c r="J75" s="126">
        <v>4</v>
      </c>
      <c r="K75" s="126">
        <f t="shared" si="51"/>
        <v>4</v>
      </c>
      <c r="L75" s="134">
        <v>38.8943699999</v>
      </c>
      <c r="M75" s="134">
        <v>-121.291398704</v>
      </c>
      <c r="N75" s="126" t="s">
        <v>128</v>
      </c>
      <c r="O75" s="126" t="s">
        <v>112</v>
      </c>
      <c r="P75" s="126" t="s">
        <v>94</v>
      </c>
      <c r="Q75" s="126" t="s">
        <v>94</v>
      </c>
      <c r="R75" s="126" t="s">
        <v>95</v>
      </c>
      <c r="S75" s="126" t="s">
        <v>96</v>
      </c>
      <c r="T75" s="126" t="s">
        <v>98</v>
      </c>
      <c r="U75" s="126" t="s">
        <v>122</v>
      </c>
      <c r="V75" s="126" t="s">
        <v>122</v>
      </c>
      <c r="W75" s="126" t="s">
        <v>94</v>
      </c>
      <c r="X75" s="126" t="s">
        <v>95</v>
      </c>
      <c r="Y75" s="126" t="s">
        <v>100</v>
      </c>
      <c r="Z75" s="126" t="s">
        <v>94</v>
      </c>
      <c r="AA75" s="126" t="s">
        <v>148</v>
      </c>
      <c r="AB75" s="86" t="str">
        <f>INDEX( '[1]Full Existing Stops'!$AS:$AS, MATCH(D75,'[1]Full Existing Stops'!$D:$D, 0))</f>
        <v>Y</v>
      </c>
      <c r="AC75" s="126" t="str">
        <f>INDEX( '[1]Full Existing Stops'!$AW:$AW, MATCH(D75,'[1]Full Existing Stops'!$D:$D, 0))</f>
        <v>4.5 x 200</v>
      </c>
      <c r="AD75" s="86">
        <v>4.5</v>
      </c>
      <c r="AE75" s="126" t="str">
        <f>INDEX( '[1]Full Existing Stops'!$AZ:$AZ, MATCH(D75,'[1]Full Existing Stops'!$D:$D, 0))</f>
        <v>Y</v>
      </c>
      <c r="AF75" s="126" t="s">
        <v>94</v>
      </c>
      <c r="AG75" s="126" t="s">
        <v>100</v>
      </c>
      <c r="AH75" s="86" t="str">
        <f>INDEX( '[1]Full Existing Stops'!$BH:$BH, MATCH(D75,'[1]Full Existing Stops'!$D:$D, 0))</f>
        <v>Y</v>
      </c>
      <c r="AI75" s="86">
        <f>INDEX( '[1]Full Existing Stops'!$BJ:$BJ, MATCH(D75,'[1]Full Existing Stops'!$D:$D, 0))</f>
        <v>2</v>
      </c>
      <c r="AJ75" s="86" t="str">
        <f>INDEX( '[1]Full Existing Stops'!$BF:$BF, MATCH(D75,'[1]Full Existing Stops'!$D:$D, 0))</f>
        <v>Residential</v>
      </c>
      <c r="AK75" s="86">
        <v>0</v>
      </c>
      <c r="AL75" s="86" t="s">
        <v>114</v>
      </c>
      <c r="AM75" s="86" t="s">
        <v>104</v>
      </c>
      <c r="AN75" s="86" t="str">
        <f>INDEX( '[1]Full Existing Stops'!$AG:$AG, MATCH(D75,'[1]Full Existing Stops'!$D:$D, 0))</f>
        <v>N</v>
      </c>
      <c r="AO75" s="86" t="str">
        <f>INDEX( '[1]Full Existing Stops'!$AH:$AH, MATCH(D75,'[1]Full Existing Stops'!$D:$D, 0))</f>
        <v xml:space="preserve"> - </v>
      </c>
      <c r="AP75" s="86"/>
      <c r="AQ75" s="86" t="str">
        <f t="shared" si="50"/>
        <v/>
      </c>
      <c r="AR75" s="86" t="str">
        <f t="shared" si="50"/>
        <v/>
      </c>
      <c r="AS75" s="86" t="str">
        <f t="shared" si="50"/>
        <v/>
      </c>
      <c r="AT75" s="86" t="str">
        <f t="shared" si="50"/>
        <v/>
      </c>
      <c r="AU75" s="86" t="str">
        <f t="shared" si="50"/>
        <v/>
      </c>
      <c r="AV75" s="86" t="str">
        <f t="shared" si="50"/>
        <v/>
      </c>
      <c r="AW75" s="86" t="str">
        <f t="shared" si="50"/>
        <v>X</v>
      </c>
      <c r="AX75" s="86" t="str">
        <f t="shared" si="50"/>
        <v/>
      </c>
      <c r="AY75" s="86"/>
      <c r="AZ75" s="86" t="s">
        <v>114</v>
      </c>
      <c r="BA75" s="86"/>
      <c r="BB75" s="82">
        <f t="shared" si="52"/>
        <v>-1</v>
      </c>
      <c r="BC75" s="205" t="s">
        <v>103</v>
      </c>
      <c r="BD75" s="86"/>
      <c r="BE75" s="86" t="str">
        <f t="shared" si="53"/>
        <v/>
      </c>
      <c r="BF75" s="86" t="str">
        <f t="shared" si="54"/>
        <v/>
      </c>
      <c r="BG75" s="86" t="str">
        <f t="shared" si="55"/>
        <v/>
      </c>
      <c r="BH75" s="86" t="str">
        <f t="shared" si="56"/>
        <v/>
      </c>
      <c r="BI75" s="86" t="str">
        <f t="shared" si="57"/>
        <v/>
      </c>
      <c r="BJ75" s="86" t="str">
        <f t="shared" si="58"/>
        <v>X</v>
      </c>
      <c r="BK75" s="86">
        <f t="shared" si="59"/>
        <v>3.5</v>
      </c>
      <c r="BL75" s="86" t="str">
        <f t="shared" si="60"/>
        <v/>
      </c>
      <c r="BM75" s="86" t="str">
        <f t="shared" si="61"/>
        <v>X</v>
      </c>
      <c r="BN75" s="86" t="str">
        <f t="shared" si="62"/>
        <v/>
      </c>
      <c r="BO75" s="86" t="str">
        <f t="shared" si="63"/>
        <v>X</v>
      </c>
      <c r="BP75" s="86" t="str">
        <f t="shared" si="64"/>
        <v/>
      </c>
      <c r="BQ75" s="86"/>
      <c r="BR75" s="86" t="str">
        <f t="shared" si="65"/>
        <v>X</v>
      </c>
      <c r="BS75" s="86" t="str">
        <f t="shared" si="66"/>
        <v>X</v>
      </c>
      <c r="BT75" s="86" t="str">
        <f t="shared" si="67"/>
        <v/>
      </c>
      <c r="BU75" s="86" t="str">
        <f t="shared" si="68"/>
        <v>X</v>
      </c>
      <c r="BV75" s="86"/>
      <c r="BW75" s="86"/>
      <c r="BX75" s="86"/>
      <c r="BY75" s="86"/>
      <c r="BZ75" s="86" t="str">
        <f t="shared" si="69"/>
        <v>X</v>
      </c>
      <c r="CA75" s="86"/>
      <c r="CB75" s="86"/>
      <c r="CC75" s="86"/>
      <c r="CD75" s="86" t="str">
        <f t="shared" si="70"/>
        <v/>
      </c>
      <c r="CE75" s="86" t="str">
        <f t="shared" si="71"/>
        <v/>
      </c>
      <c r="CF75" s="86"/>
      <c r="CG75" s="43"/>
    </row>
    <row r="76" spans="2:85" x14ac:dyDescent="0.35">
      <c r="B76" s="25"/>
      <c r="C76" s="80">
        <v>104</v>
      </c>
      <c r="D76" s="128">
        <v>7025</v>
      </c>
      <c r="E76" s="128" t="s">
        <v>92</v>
      </c>
      <c r="F76" s="164" t="s">
        <v>340</v>
      </c>
      <c r="G76" s="128">
        <v>0</v>
      </c>
      <c r="H76" s="128">
        <v>189</v>
      </c>
      <c r="I76" s="128">
        <v>504</v>
      </c>
      <c r="J76" s="128">
        <v>4</v>
      </c>
      <c r="K76" s="128">
        <f t="shared" si="51"/>
        <v>4</v>
      </c>
      <c r="L76" s="133">
        <v>38.8936289691</v>
      </c>
      <c r="M76" s="133">
        <v>-121.284456069</v>
      </c>
      <c r="N76" s="128" t="s">
        <v>128</v>
      </c>
      <c r="O76" s="128" t="s">
        <v>107</v>
      </c>
      <c r="P76" s="128" t="s">
        <v>94</v>
      </c>
      <c r="Q76" s="128" t="s">
        <v>94</v>
      </c>
      <c r="R76" s="128" t="s">
        <v>95</v>
      </c>
      <c r="S76" s="128" t="s">
        <v>96</v>
      </c>
      <c r="T76" s="128" t="s">
        <v>98</v>
      </c>
      <c r="U76" s="128" t="s">
        <v>122</v>
      </c>
      <c r="V76" s="128" t="s">
        <v>122</v>
      </c>
      <c r="W76" s="128" t="s">
        <v>94</v>
      </c>
      <c r="X76" s="128" t="s">
        <v>95</v>
      </c>
      <c r="Y76" s="128" t="s">
        <v>100</v>
      </c>
      <c r="Z76" s="128" t="s">
        <v>94</v>
      </c>
      <c r="AA76" s="128" t="s">
        <v>148</v>
      </c>
      <c r="AB76" s="82" t="str">
        <f>INDEX( '[1]Full Existing Stops'!$AS:$AS, MATCH(D76,'[1]Full Existing Stops'!$D:$D, 0))</f>
        <v>Y</v>
      </c>
      <c r="AC76" s="128" t="str">
        <f>INDEX( '[1]Full Existing Stops'!$AW:$AW, MATCH(D76,'[1]Full Existing Stops'!$D:$D, 0))</f>
        <v>5 x 30</v>
      </c>
      <c r="AD76" s="82">
        <v>5</v>
      </c>
      <c r="AE76" s="128" t="str">
        <f>INDEX( '[1]Full Existing Stops'!$AZ:$AZ, MATCH(D76,'[1]Full Existing Stops'!$D:$D, 0))</f>
        <v>Y</v>
      </c>
      <c r="AF76" s="128" t="s">
        <v>94</v>
      </c>
      <c r="AG76" s="128" t="s">
        <v>100</v>
      </c>
      <c r="AH76" s="82" t="str">
        <f>INDEX( '[1]Full Existing Stops'!$BH:$BH, MATCH(D76,'[1]Full Existing Stops'!$D:$D, 0))</f>
        <v>Y</v>
      </c>
      <c r="AI76" s="82">
        <f>INDEX( '[1]Full Existing Stops'!$BJ:$BJ, MATCH(D76,'[1]Full Existing Stops'!$D:$D, 0))</f>
        <v>2</v>
      </c>
      <c r="AJ76" s="82" t="str">
        <f>INDEX( '[1]Full Existing Stops'!$BF:$BF, MATCH(D76,'[1]Full Existing Stops'!$D:$D, 0))</f>
        <v>Residential</v>
      </c>
      <c r="AK76" s="82">
        <v>0</v>
      </c>
      <c r="AL76" s="82" t="s">
        <v>114</v>
      </c>
      <c r="AM76" s="82" t="s">
        <v>104</v>
      </c>
      <c r="AN76" s="82" t="str">
        <f>INDEX( '[1]Full Existing Stops'!$AG:$AG, MATCH(D76,'[1]Full Existing Stops'!$D:$D, 0))</f>
        <v>N</v>
      </c>
      <c r="AO76" s="82" t="e">
        <f>INDEX( '[1]Full Existing Stops'!$AH:$AH, MATCH(D76,'[1]Full Existing Stops'!$D:$D, 0))</f>
        <v>#REF!</v>
      </c>
      <c r="AP76" s="128"/>
      <c r="AQ76" s="82" t="str">
        <f t="shared" si="50"/>
        <v/>
      </c>
      <c r="AR76" s="82" t="str">
        <f t="shared" si="50"/>
        <v/>
      </c>
      <c r="AS76" s="82" t="str">
        <f t="shared" si="50"/>
        <v/>
      </c>
      <c r="AT76" s="82" t="str">
        <f t="shared" si="50"/>
        <v/>
      </c>
      <c r="AU76" s="82" t="str">
        <f t="shared" si="50"/>
        <v/>
      </c>
      <c r="AV76" s="82" t="str">
        <f t="shared" si="50"/>
        <v/>
      </c>
      <c r="AW76" s="82" t="str">
        <f t="shared" si="50"/>
        <v>X</v>
      </c>
      <c r="AX76" s="82" t="str">
        <f t="shared" si="50"/>
        <v/>
      </c>
      <c r="AY76" s="82"/>
      <c r="AZ76" s="82" t="s">
        <v>114</v>
      </c>
      <c r="BA76" s="82"/>
      <c r="BB76" s="82">
        <f t="shared" si="52"/>
        <v>-1</v>
      </c>
      <c r="BC76" s="204" t="s">
        <v>103</v>
      </c>
      <c r="BD76" s="82"/>
      <c r="BE76" s="82" t="str">
        <f t="shared" si="53"/>
        <v/>
      </c>
      <c r="BF76" s="82" t="str">
        <f t="shared" si="54"/>
        <v/>
      </c>
      <c r="BG76" s="82" t="str">
        <f t="shared" si="55"/>
        <v/>
      </c>
      <c r="BH76" s="82" t="str">
        <f t="shared" si="56"/>
        <v/>
      </c>
      <c r="BI76" s="82" t="str">
        <f t="shared" si="57"/>
        <v/>
      </c>
      <c r="BJ76" s="82" t="str">
        <f t="shared" si="58"/>
        <v>X</v>
      </c>
      <c r="BK76" s="82">
        <f t="shared" si="59"/>
        <v>3</v>
      </c>
      <c r="BL76" s="82" t="str">
        <f t="shared" si="60"/>
        <v/>
      </c>
      <c r="BM76" s="82" t="str">
        <f t="shared" si="61"/>
        <v>X</v>
      </c>
      <c r="BN76" s="82" t="str">
        <f t="shared" si="62"/>
        <v/>
      </c>
      <c r="BO76" s="82" t="str">
        <f t="shared" si="63"/>
        <v>X</v>
      </c>
      <c r="BP76" s="82" t="str">
        <f t="shared" si="64"/>
        <v/>
      </c>
      <c r="BQ76" s="82"/>
      <c r="BR76" s="82" t="str">
        <f t="shared" si="65"/>
        <v>X</v>
      </c>
      <c r="BS76" s="82" t="str">
        <f t="shared" si="66"/>
        <v>X</v>
      </c>
      <c r="BT76" s="82" t="str">
        <f t="shared" si="67"/>
        <v/>
      </c>
      <c r="BU76" s="82" t="str">
        <f t="shared" si="68"/>
        <v>X</v>
      </c>
      <c r="BV76" s="82"/>
      <c r="BW76" s="82"/>
      <c r="BX76" s="82"/>
      <c r="BY76" s="82"/>
      <c r="BZ76" s="82" t="str">
        <f t="shared" si="69"/>
        <v>X</v>
      </c>
      <c r="CA76" s="82"/>
      <c r="CB76" s="82"/>
      <c r="CC76" s="82"/>
      <c r="CD76" s="82" t="str">
        <f t="shared" si="70"/>
        <v/>
      </c>
      <c r="CE76" s="82" t="str">
        <f t="shared" si="71"/>
        <v/>
      </c>
      <c r="CF76" s="82"/>
      <c r="CG76" s="42"/>
    </row>
    <row r="77" spans="2:85" x14ac:dyDescent="0.35">
      <c r="B77" s="27"/>
      <c r="C77" s="84">
        <v>131</v>
      </c>
      <c r="D77" s="126" t="s">
        <v>85</v>
      </c>
      <c r="E77" s="126" t="s">
        <v>92</v>
      </c>
      <c r="F77" s="165" t="s">
        <v>341</v>
      </c>
      <c r="G77" s="126"/>
      <c r="H77" s="126">
        <v>1350</v>
      </c>
      <c r="I77" s="126">
        <v>4290</v>
      </c>
      <c r="J77" s="126">
        <v>4</v>
      </c>
      <c r="K77" s="126">
        <f t="shared" si="51"/>
        <v>4</v>
      </c>
      <c r="L77" s="134">
        <v>38.777329510000001</v>
      </c>
      <c r="M77" s="134">
        <v>-121.24907569</v>
      </c>
      <c r="N77" s="126">
        <v>20</v>
      </c>
      <c r="O77" s="126" t="s">
        <v>94</v>
      </c>
      <c r="P77" s="126" t="s">
        <v>94</v>
      </c>
      <c r="Q77" s="126" t="s">
        <v>94</v>
      </c>
      <c r="R77" s="126" t="s">
        <v>95</v>
      </c>
      <c r="S77" s="126" t="s">
        <v>100</v>
      </c>
      <c r="T77" s="126" t="s">
        <v>122</v>
      </c>
      <c r="U77" s="126" t="s">
        <v>122</v>
      </c>
      <c r="V77" s="126" t="s">
        <v>94</v>
      </c>
      <c r="W77" s="126" t="s">
        <v>94</v>
      </c>
      <c r="X77" s="126" t="s">
        <v>95</v>
      </c>
      <c r="Y77" s="126" t="s">
        <v>94</v>
      </c>
      <c r="Z77" s="126" t="s">
        <v>94</v>
      </c>
      <c r="AA77" s="126" t="s">
        <v>148</v>
      </c>
      <c r="AB77" s="86" t="str">
        <f>INDEX('[1]Full New Stop'!$AS:$AS, MATCH(F77,'[1]Full New Stop'!$E:$E, 0))</f>
        <v>Y</v>
      </c>
      <c r="AC77" s="126" t="e">
        <f>INDEX('[1]Full New Stop'!$AW:$AW, MATCH($D77,'[1]Full New Stop'!$E:$E, 0))</f>
        <v>#N/A</v>
      </c>
      <c r="AD77" s="86">
        <v>4.5</v>
      </c>
      <c r="AE77" s="126" t="e">
        <f>INDEX('[1]Full New Stop'!$AZ:$AZ, MATCH($D77,'[1]Full New Stop'!$E:$E, 0))</f>
        <v>#N/A</v>
      </c>
      <c r="AF77" s="126" t="s">
        <v>94</v>
      </c>
      <c r="AG77" s="126" t="s">
        <v>94</v>
      </c>
      <c r="AH77" s="86" t="e">
        <f>INDEX('[1]Full New Stop'!$BH:$BH, MATCH($D77,'[1]Full New Stop'!$E:$E, 0))</f>
        <v>#N/A</v>
      </c>
      <c r="AI77" s="86">
        <f>INDEX('[1]Full New Stop'!$BJ:$BJ, MATCH(F77,'[1]Full New Stop'!$E:$E, 0))</f>
        <v>2</v>
      </c>
      <c r="AJ77" s="86" t="str">
        <f>INDEX('[1]Full New Stop'!$BF:$BF, MATCH(F77,'[1]Full New Stop'!$E:$E, 0))</f>
        <v>Residential, Public Works Building</v>
      </c>
      <c r="AK77" s="86" t="s">
        <v>342</v>
      </c>
      <c r="AL77" s="86" t="s">
        <v>101</v>
      </c>
      <c r="AM77" s="86" t="s">
        <v>104</v>
      </c>
      <c r="AN77" s="86" t="str">
        <f>INDEX('[1]Full New Stop'!$AG:$AG, MATCH(F77,'[1]Full New Stop'!$E:$E, 0))</f>
        <v>Y</v>
      </c>
      <c r="AO77" s="86" t="str">
        <f>INDEX('[1]Full New Stop'!$AH:$AH, MATCH(F77,'[1]Full New Stop'!$E:$E, 0))</f>
        <v>Partial - Trees</v>
      </c>
      <c r="AP77" s="86"/>
      <c r="AQ77" s="86" t="str">
        <f t="shared" si="50"/>
        <v/>
      </c>
      <c r="AR77" s="86" t="str">
        <f t="shared" si="50"/>
        <v>X</v>
      </c>
      <c r="AS77" s="86" t="str">
        <f t="shared" si="50"/>
        <v/>
      </c>
      <c r="AT77" s="86" t="str">
        <f t="shared" si="50"/>
        <v/>
      </c>
      <c r="AU77" s="86" t="str">
        <f t="shared" si="50"/>
        <v/>
      </c>
      <c r="AV77" s="86" t="str">
        <f t="shared" si="50"/>
        <v/>
      </c>
      <c r="AW77" s="86" t="str">
        <f t="shared" si="50"/>
        <v/>
      </c>
      <c r="AX77" s="86" t="str">
        <f t="shared" si="50"/>
        <v/>
      </c>
      <c r="AY77" s="86"/>
      <c r="AZ77" s="86" t="s">
        <v>101</v>
      </c>
      <c r="BA77" s="86"/>
      <c r="BB77" s="82">
        <f t="shared" si="52"/>
        <v>-1</v>
      </c>
      <c r="BC77" s="205" t="s">
        <v>103</v>
      </c>
      <c r="BD77" s="86"/>
      <c r="BE77" s="86" t="str">
        <f t="shared" si="53"/>
        <v>X</v>
      </c>
      <c r="BF77" s="86" t="str">
        <f t="shared" si="54"/>
        <v>X</v>
      </c>
      <c r="BG77" s="86" t="str">
        <f t="shared" si="55"/>
        <v/>
      </c>
      <c r="BH77" s="86" t="str">
        <f t="shared" si="56"/>
        <v/>
      </c>
      <c r="BI77" s="86" t="str">
        <f t="shared" si="57"/>
        <v/>
      </c>
      <c r="BJ77" s="86" t="str">
        <f t="shared" si="58"/>
        <v>X</v>
      </c>
      <c r="BK77" s="86">
        <f t="shared" si="59"/>
        <v>3.5</v>
      </c>
      <c r="BL77" s="86" t="e">
        <f t="shared" si="60"/>
        <v>#N/A</v>
      </c>
      <c r="BM77" s="86" t="str">
        <f t="shared" si="61"/>
        <v>X</v>
      </c>
      <c r="BN77" s="86" t="str">
        <f t="shared" si="62"/>
        <v/>
      </c>
      <c r="BO77" s="86" t="str">
        <f t="shared" si="63"/>
        <v>X</v>
      </c>
      <c r="BP77" s="86" t="str">
        <f t="shared" si="64"/>
        <v/>
      </c>
      <c r="BQ77" s="86"/>
      <c r="BR77" s="86" t="str">
        <f t="shared" si="65"/>
        <v>X</v>
      </c>
      <c r="BS77" s="86" t="str">
        <f t="shared" si="66"/>
        <v>X</v>
      </c>
      <c r="BT77" s="86" t="str">
        <f t="shared" si="67"/>
        <v/>
      </c>
      <c r="BU77" s="86" t="str">
        <f t="shared" si="68"/>
        <v>X</v>
      </c>
      <c r="BV77" s="86"/>
      <c r="BW77" s="86"/>
      <c r="BX77" s="86"/>
      <c r="BY77" s="86"/>
      <c r="BZ77" s="86" t="str">
        <f t="shared" si="69"/>
        <v>X</v>
      </c>
      <c r="CA77" s="86"/>
      <c r="CB77" s="86"/>
      <c r="CC77" s="86"/>
      <c r="CD77" s="86" t="str">
        <f t="shared" si="70"/>
        <v/>
      </c>
      <c r="CE77" s="86" t="str">
        <f t="shared" si="71"/>
        <v/>
      </c>
      <c r="CF77" s="86"/>
      <c r="CG77" s="43"/>
    </row>
    <row r="78" spans="2:85" x14ac:dyDescent="0.35">
      <c r="B78" s="25"/>
      <c r="C78" s="80">
        <v>133</v>
      </c>
      <c r="D78" s="128" t="s">
        <v>85</v>
      </c>
      <c r="E78" s="128" t="s">
        <v>92</v>
      </c>
      <c r="F78" s="164" t="s">
        <v>343</v>
      </c>
      <c r="G78" s="128"/>
      <c r="H78" s="128">
        <v>1166</v>
      </c>
      <c r="I78" s="128">
        <v>3161</v>
      </c>
      <c r="J78" s="128">
        <v>4</v>
      </c>
      <c r="K78" s="128">
        <f t="shared" si="51"/>
        <v>4</v>
      </c>
      <c r="L78" s="133">
        <v>38.783204349999998</v>
      </c>
      <c r="M78" s="133">
        <v>-121.24903259</v>
      </c>
      <c r="N78" s="128">
        <v>20</v>
      </c>
      <c r="O78" s="128" t="s">
        <v>94</v>
      </c>
      <c r="P78" s="128" t="s">
        <v>94</v>
      </c>
      <c r="Q78" s="128" t="s">
        <v>94</v>
      </c>
      <c r="R78" s="128" t="s">
        <v>95</v>
      </c>
      <c r="S78" s="128" t="s">
        <v>123</v>
      </c>
      <c r="T78" s="128" t="s">
        <v>245</v>
      </c>
      <c r="U78" s="128" t="s">
        <v>98</v>
      </c>
      <c r="V78" s="128" t="s">
        <v>94</v>
      </c>
      <c r="W78" s="128" t="s">
        <v>94</v>
      </c>
      <c r="X78" s="128" t="s">
        <v>95</v>
      </c>
      <c r="Y78" s="128" t="s">
        <v>94</v>
      </c>
      <c r="Z78" s="128" t="s">
        <v>94</v>
      </c>
      <c r="AA78" s="128" t="s">
        <v>152</v>
      </c>
      <c r="AB78" s="82" t="s">
        <v>96</v>
      </c>
      <c r="AC78" s="128" t="str">
        <f>'[1]Full New Stop'!$AW$12</f>
        <v>4.5 x cont</v>
      </c>
      <c r="AD78" s="82">
        <v>4.5</v>
      </c>
      <c r="AE78" s="128" t="s">
        <v>94</v>
      </c>
      <c r="AF78" s="128" t="s">
        <v>94</v>
      </c>
      <c r="AG78" s="128" t="s">
        <v>94</v>
      </c>
      <c r="AH78" s="82" t="str">
        <f>'[1]Full New Stop'!$BH$12</f>
        <v>N</v>
      </c>
      <c r="AI78" s="82">
        <f>'[1]Full New Stop'!$BJ$12</f>
        <v>2</v>
      </c>
      <c r="AJ78" s="82" t="str">
        <f>INDEX('[1]Full New Stop'!$BF:$BF, MATCH(F78,'[1]Full New Stop'!$E:$E, 0))</f>
        <v>Residential</v>
      </c>
      <c r="AK78" s="82" t="s">
        <v>344</v>
      </c>
      <c r="AL78" s="82" t="s">
        <v>101</v>
      </c>
      <c r="AM78" s="82" t="s">
        <v>104</v>
      </c>
      <c r="AN78" s="82" t="str">
        <f>INDEX('[1]Full New Stop'!$AG:$AG, MATCH(F78,'[1]Full New Stop'!$E:$E, 0))</f>
        <v>Y</v>
      </c>
      <c r="AO78" s="82" t="str">
        <f>INDEX('[1]Full New Stop'!$AH:$AH, MATCH(F78,'[1]Full New Stop'!$E:$E, 0))</f>
        <v>Partial - Trees</v>
      </c>
      <c r="AP78" s="128"/>
      <c r="AQ78" s="82" t="str">
        <f t="shared" si="50"/>
        <v/>
      </c>
      <c r="AR78" s="82" t="str">
        <f t="shared" si="50"/>
        <v>X</v>
      </c>
      <c r="AS78" s="82" t="str">
        <f t="shared" si="50"/>
        <v/>
      </c>
      <c r="AT78" s="82" t="str">
        <f t="shared" si="50"/>
        <v/>
      </c>
      <c r="AU78" s="82" t="str">
        <f t="shared" si="50"/>
        <v/>
      </c>
      <c r="AV78" s="82" t="str">
        <f t="shared" si="50"/>
        <v/>
      </c>
      <c r="AW78" s="82" t="str">
        <f t="shared" si="50"/>
        <v/>
      </c>
      <c r="AX78" s="82" t="str">
        <f t="shared" si="50"/>
        <v/>
      </c>
      <c r="AY78" s="82"/>
      <c r="AZ78" s="82" t="s">
        <v>101</v>
      </c>
      <c r="BA78" s="82"/>
      <c r="BB78" s="82">
        <f t="shared" si="52"/>
        <v>-1</v>
      </c>
      <c r="BC78" s="204" t="s">
        <v>103</v>
      </c>
      <c r="BD78" s="82"/>
      <c r="BE78" s="82" t="str">
        <f t="shared" si="53"/>
        <v/>
      </c>
      <c r="BF78" s="82" t="str">
        <f t="shared" si="54"/>
        <v>X</v>
      </c>
      <c r="BG78" s="82" t="str">
        <f t="shared" si="55"/>
        <v/>
      </c>
      <c r="BH78" s="82" t="str">
        <f t="shared" si="56"/>
        <v/>
      </c>
      <c r="BI78" s="82" t="str">
        <f t="shared" si="57"/>
        <v/>
      </c>
      <c r="BJ78" s="82" t="str">
        <f t="shared" si="58"/>
        <v>X</v>
      </c>
      <c r="BK78" s="82">
        <f t="shared" si="59"/>
        <v>3.5</v>
      </c>
      <c r="BL78" s="82" t="str">
        <f t="shared" si="60"/>
        <v>X</v>
      </c>
      <c r="BM78" s="82" t="str">
        <f t="shared" si="61"/>
        <v>X</v>
      </c>
      <c r="BN78" s="82" t="str">
        <f t="shared" si="62"/>
        <v/>
      </c>
      <c r="BO78" s="82" t="str">
        <f t="shared" si="63"/>
        <v>X</v>
      </c>
      <c r="BP78" s="82" t="str">
        <f t="shared" si="64"/>
        <v/>
      </c>
      <c r="BQ78" s="82"/>
      <c r="BR78" s="82" t="str">
        <f t="shared" si="65"/>
        <v>X</v>
      </c>
      <c r="BS78" s="82" t="str">
        <f t="shared" si="66"/>
        <v>X</v>
      </c>
      <c r="BT78" s="82" t="str">
        <f t="shared" si="67"/>
        <v/>
      </c>
      <c r="BU78" s="82" t="str">
        <f t="shared" si="68"/>
        <v>X</v>
      </c>
      <c r="BV78" s="82"/>
      <c r="BW78" s="82"/>
      <c r="BX78" s="82"/>
      <c r="BY78" s="82"/>
      <c r="BZ78" s="82" t="str">
        <f t="shared" si="69"/>
        <v>X</v>
      </c>
      <c r="CA78" s="82"/>
      <c r="CB78" s="82"/>
      <c r="CC78" s="82"/>
      <c r="CD78" s="82" t="str">
        <f t="shared" si="70"/>
        <v/>
      </c>
      <c r="CE78" s="82" t="str">
        <f t="shared" si="71"/>
        <v>X</v>
      </c>
      <c r="CF78" s="82"/>
      <c r="CG78" s="42"/>
    </row>
    <row r="79" spans="2:85" x14ac:dyDescent="0.35">
      <c r="B79" s="27"/>
      <c r="C79" s="84">
        <v>134</v>
      </c>
      <c r="D79" s="126" t="s">
        <v>85</v>
      </c>
      <c r="E79" s="126" t="s">
        <v>92</v>
      </c>
      <c r="F79" s="165" t="s">
        <v>345</v>
      </c>
      <c r="G79" s="126"/>
      <c r="H79" s="126">
        <v>1247</v>
      </c>
      <c r="I79" s="126">
        <v>3625</v>
      </c>
      <c r="J79" s="126">
        <v>4</v>
      </c>
      <c r="K79" s="126">
        <f t="shared" si="51"/>
        <v>4</v>
      </c>
      <c r="L79" s="134">
        <v>38.787217310000003</v>
      </c>
      <c r="M79" s="134">
        <v>-121.25318089</v>
      </c>
      <c r="N79" s="126">
        <v>20</v>
      </c>
      <c r="O79" s="126" t="s">
        <v>94</v>
      </c>
      <c r="P79" s="126" t="s">
        <v>94</v>
      </c>
      <c r="Q79" s="126" t="s">
        <v>94</v>
      </c>
      <c r="R79" s="126" t="s">
        <v>95</v>
      </c>
      <c r="S79" s="126" t="s">
        <v>123</v>
      </c>
      <c r="T79" s="126" t="s">
        <v>346</v>
      </c>
      <c r="U79" s="126" t="s">
        <v>98</v>
      </c>
      <c r="V79" s="126" t="s">
        <v>94</v>
      </c>
      <c r="W79" s="126" t="s">
        <v>94</v>
      </c>
      <c r="X79" s="126" t="s">
        <v>95</v>
      </c>
      <c r="Y79" s="126" t="s">
        <v>94</v>
      </c>
      <c r="Z79" s="126" t="s">
        <v>94</v>
      </c>
      <c r="AA79" s="126" t="s">
        <v>152</v>
      </c>
      <c r="AB79" s="86" t="str">
        <f>INDEX('[1]Full New Stop'!$AS:$AS, MATCH(F79,'[1]Full New Stop'!$E:$E, 0))</f>
        <v>Y</v>
      </c>
      <c r="AC79" s="126" t="e">
        <f>INDEX('[1]Full New Stop'!$AW:$AW, MATCH($D79,'[1]Full New Stop'!$E:$E, 0))</f>
        <v>#N/A</v>
      </c>
      <c r="AD79" s="86">
        <v>4.5</v>
      </c>
      <c r="AE79" s="126" t="e">
        <f>INDEX('[1]Full New Stop'!$AZ:$AZ, MATCH($D79,'[1]Full New Stop'!$E:$E, 0))</f>
        <v>#N/A</v>
      </c>
      <c r="AF79" s="126" t="s">
        <v>94</v>
      </c>
      <c r="AG79" s="126" t="s">
        <v>94</v>
      </c>
      <c r="AH79" s="86" t="e">
        <f>INDEX('[1]Full New Stop'!$BH:$BH, MATCH($D79,'[1]Full New Stop'!$E:$E, 0))</f>
        <v>#N/A</v>
      </c>
      <c r="AI79" s="86">
        <f>INDEX('[1]Full New Stop'!$BJ:$BJ, MATCH(F79,'[1]Full New Stop'!$E:$E, 0))</f>
        <v>2</v>
      </c>
      <c r="AJ79" s="86" t="str">
        <f>INDEX('[1]Full New Stop'!$BF:$BF, MATCH(F79,'[1]Full New Stop'!$E:$E, 0))</f>
        <v>Starbucks</v>
      </c>
      <c r="AK79" s="86" t="s">
        <v>347</v>
      </c>
      <c r="AL79" s="86" t="s">
        <v>101</v>
      </c>
      <c r="AM79" s="86" t="s">
        <v>104</v>
      </c>
      <c r="AN79" s="86" t="str">
        <f>INDEX('[1]Full New Stop'!$AG:$AG, MATCH(F79,'[1]Full New Stop'!$E:$E, 0))</f>
        <v>Y</v>
      </c>
      <c r="AO79" s="86" t="str">
        <f>INDEX('[1]Full New Stop'!$AH:$AH, MATCH(F79,'[1]Full New Stop'!$E:$E, 0))</f>
        <v>Partial - Trees</v>
      </c>
      <c r="AP79" s="86"/>
      <c r="AQ79" s="86" t="str">
        <f t="shared" si="50"/>
        <v/>
      </c>
      <c r="AR79" s="86" t="str">
        <f t="shared" si="50"/>
        <v>X</v>
      </c>
      <c r="AS79" s="86" t="str">
        <f t="shared" si="50"/>
        <v/>
      </c>
      <c r="AT79" s="86" t="str">
        <f t="shared" si="50"/>
        <v/>
      </c>
      <c r="AU79" s="86" t="str">
        <f t="shared" si="50"/>
        <v/>
      </c>
      <c r="AV79" s="86" t="str">
        <f t="shared" si="50"/>
        <v/>
      </c>
      <c r="AW79" s="86" t="str">
        <f t="shared" si="50"/>
        <v/>
      </c>
      <c r="AX79" s="86" t="str">
        <f t="shared" si="50"/>
        <v/>
      </c>
      <c r="AY79" s="86"/>
      <c r="AZ79" s="86" t="s">
        <v>101</v>
      </c>
      <c r="BA79" s="86"/>
      <c r="BB79" s="82">
        <f t="shared" si="52"/>
        <v>-1</v>
      </c>
      <c r="BC79" s="205" t="s">
        <v>103</v>
      </c>
      <c r="BD79" s="86"/>
      <c r="BE79" s="86" t="str">
        <f t="shared" si="53"/>
        <v/>
      </c>
      <c r="BF79" s="86" t="str">
        <f t="shared" si="54"/>
        <v>X</v>
      </c>
      <c r="BG79" s="86" t="str">
        <f t="shared" si="55"/>
        <v/>
      </c>
      <c r="BH79" s="86" t="str">
        <f t="shared" si="56"/>
        <v/>
      </c>
      <c r="BI79" s="86" t="str">
        <f t="shared" si="57"/>
        <v/>
      </c>
      <c r="BJ79" s="86" t="str">
        <f t="shared" si="58"/>
        <v>X</v>
      </c>
      <c r="BK79" s="86">
        <f t="shared" si="59"/>
        <v>3.5</v>
      </c>
      <c r="BL79" s="86" t="e">
        <f t="shared" si="60"/>
        <v>#N/A</v>
      </c>
      <c r="BM79" s="86" t="str">
        <f t="shared" si="61"/>
        <v>X</v>
      </c>
      <c r="BN79" s="86" t="str">
        <f t="shared" si="62"/>
        <v/>
      </c>
      <c r="BO79" s="86" t="str">
        <f t="shared" si="63"/>
        <v>X</v>
      </c>
      <c r="BP79" s="86" t="str">
        <f t="shared" si="64"/>
        <v/>
      </c>
      <c r="BQ79" s="86"/>
      <c r="BR79" s="86" t="str">
        <f t="shared" si="65"/>
        <v>X</v>
      </c>
      <c r="BS79" s="86" t="str">
        <f t="shared" si="66"/>
        <v>X</v>
      </c>
      <c r="BT79" s="86" t="str">
        <f t="shared" si="67"/>
        <v/>
      </c>
      <c r="BU79" s="86" t="str">
        <f t="shared" si="68"/>
        <v>X</v>
      </c>
      <c r="BV79" s="86"/>
      <c r="BW79" s="86"/>
      <c r="BX79" s="86"/>
      <c r="BY79" s="86"/>
      <c r="BZ79" s="86" t="str">
        <f t="shared" si="69"/>
        <v>X</v>
      </c>
      <c r="CA79" s="86"/>
      <c r="CB79" s="86"/>
      <c r="CC79" s="86"/>
      <c r="CD79" s="86" t="str">
        <f t="shared" si="70"/>
        <v/>
      </c>
      <c r="CE79" s="86" t="str">
        <f t="shared" si="71"/>
        <v/>
      </c>
      <c r="CF79" s="86"/>
      <c r="CG79" s="43"/>
    </row>
    <row r="80" spans="2:85" x14ac:dyDescent="0.35">
      <c r="B80" s="25"/>
      <c r="C80" s="80">
        <v>147</v>
      </c>
      <c r="D80" s="128" t="s">
        <v>85</v>
      </c>
      <c r="E80" s="128" t="s">
        <v>92</v>
      </c>
      <c r="F80" s="164" t="s">
        <v>348</v>
      </c>
      <c r="G80" s="128"/>
      <c r="H80" s="128">
        <v>333</v>
      </c>
      <c r="I80" s="128">
        <v>115</v>
      </c>
      <c r="J80" s="128">
        <v>4</v>
      </c>
      <c r="K80" s="128">
        <f t="shared" si="51"/>
        <v>4</v>
      </c>
      <c r="L80" s="133">
        <v>38.814979999999998</v>
      </c>
      <c r="M80" s="133">
        <v>-121.30462</v>
      </c>
      <c r="N80" s="128">
        <v>20</v>
      </c>
      <c r="O80" s="128" t="s">
        <v>94</v>
      </c>
      <c r="P80" s="128" t="s">
        <v>94</v>
      </c>
      <c r="Q80" s="128" t="s">
        <v>94</v>
      </c>
      <c r="R80" s="128" t="s">
        <v>95</v>
      </c>
      <c r="S80" s="128" t="s">
        <v>94</v>
      </c>
      <c r="T80" s="128" t="s">
        <v>98</v>
      </c>
      <c r="U80" s="128" t="s">
        <v>122</v>
      </c>
      <c r="V80" s="128" t="s">
        <v>94</v>
      </c>
      <c r="W80" s="128" t="s">
        <v>94</v>
      </c>
      <c r="X80" s="128" t="s">
        <v>95</v>
      </c>
      <c r="Y80" s="128" t="s">
        <v>94</v>
      </c>
      <c r="Z80" s="128" t="s">
        <v>94</v>
      </c>
      <c r="AA80" s="128" t="s">
        <v>99</v>
      </c>
      <c r="AB80" s="82" t="str">
        <f>INDEX('[1]Full New Stop'!$AS:$AS, MATCH(F80,'[1]Full New Stop'!$E:$E, 0))</f>
        <v>Y</v>
      </c>
      <c r="AC80" s="128" t="e">
        <f>INDEX('[1]Full New Stop'!$AW:$AW, MATCH($D80,'[1]Full New Stop'!$E:$E, 0))</f>
        <v>#N/A</v>
      </c>
      <c r="AD80" s="82">
        <v>6.5</v>
      </c>
      <c r="AE80" s="128" t="e">
        <f>INDEX('[1]Full New Stop'!$AZ:$AZ, MATCH($D80,'[1]Full New Stop'!$E:$E, 0))</f>
        <v>#N/A</v>
      </c>
      <c r="AF80" s="128" t="s">
        <v>94</v>
      </c>
      <c r="AG80" s="128" t="s">
        <v>94</v>
      </c>
      <c r="AH80" s="82" t="e">
        <f>INDEX('[1]Full New Stop'!$BH:$BH, MATCH($D80,'[1]Full New Stop'!$E:$E, 0))</f>
        <v>#N/A</v>
      </c>
      <c r="AI80" s="82">
        <f>INDEX('[1]Full New Stop'!$BJ:$BJ, MATCH(F80,'[1]Full New Stop'!$E:$E, 0))</f>
        <v>0</v>
      </c>
      <c r="AJ80" s="82" t="str">
        <f>INDEX('[1]Full New Stop'!$BF:$BF, MATCH(F80,'[1]Full New Stop'!$E:$E, 0))</f>
        <v>n/a</v>
      </c>
      <c r="AK80" s="82">
        <v>0</v>
      </c>
      <c r="AL80" s="82" t="s">
        <v>101</v>
      </c>
      <c r="AM80" s="82" t="s">
        <v>104</v>
      </c>
      <c r="AN80" s="82" t="str">
        <f>INDEX('[1]Full New Stop'!$AG:$AG, MATCH(F80,'[1]Full New Stop'!$E:$E, 0))</f>
        <v>N</v>
      </c>
      <c r="AO80" s="82" t="str">
        <f>INDEX('[1]Full New Stop'!$AH:$AH, MATCH(F80,'[1]Full New Stop'!$E:$E, 0))</f>
        <v xml:space="preserve"> - </v>
      </c>
      <c r="AP80" s="128"/>
      <c r="AQ80" s="82" t="str">
        <f t="shared" si="50"/>
        <v/>
      </c>
      <c r="AR80" s="82" t="str">
        <f t="shared" si="50"/>
        <v>X</v>
      </c>
      <c r="AS80" s="82" t="str">
        <f t="shared" si="50"/>
        <v/>
      </c>
      <c r="AT80" s="82" t="str">
        <f t="shared" si="50"/>
        <v/>
      </c>
      <c r="AU80" s="82" t="str">
        <f t="shared" si="50"/>
        <v/>
      </c>
      <c r="AV80" s="82" t="str">
        <f t="shared" si="50"/>
        <v/>
      </c>
      <c r="AW80" s="82" t="str">
        <f t="shared" si="50"/>
        <v/>
      </c>
      <c r="AX80" s="82" t="str">
        <f t="shared" si="50"/>
        <v/>
      </c>
      <c r="AY80" s="82"/>
      <c r="AZ80" s="82" t="s">
        <v>101</v>
      </c>
      <c r="BA80" s="82"/>
      <c r="BB80" s="82">
        <f t="shared" si="52"/>
        <v>-1</v>
      </c>
      <c r="BC80" s="204" t="s">
        <v>103</v>
      </c>
      <c r="BD80" s="82"/>
      <c r="BE80" s="82" t="str">
        <f t="shared" si="53"/>
        <v>X</v>
      </c>
      <c r="BF80" s="82" t="str">
        <f t="shared" si="54"/>
        <v>X</v>
      </c>
      <c r="BG80" s="82" t="str">
        <f t="shared" si="55"/>
        <v/>
      </c>
      <c r="BH80" s="82" t="str">
        <f t="shared" si="56"/>
        <v/>
      </c>
      <c r="BI80" s="82" t="str">
        <f t="shared" si="57"/>
        <v/>
      </c>
      <c r="BJ80" s="82" t="str">
        <f t="shared" si="58"/>
        <v>X</v>
      </c>
      <c r="BK80" s="82">
        <f t="shared" si="59"/>
        <v>1.5</v>
      </c>
      <c r="BL80" s="82" t="e">
        <f t="shared" si="60"/>
        <v>#N/A</v>
      </c>
      <c r="BM80" s="82" t="str">
        <f t="shared" si="61"/>
        <v>X</v>
      </c>
      <c r="BN80" s="82" t="str">
        <f t="shared" si="62"/>
        <v/>
      </c>
      <c r="BO80" s="82" t="str">
        <f t="shared" si="63"/>
        <v>X</v>
      </c>
      <c r="BP80" s="82" t="str">
        <f t="shared" si="64"/>
        <v/>
      </c>
      <c r="BQ80" s="82"/>
      <c r="BR80" s="82" t="str">
        <f t="shared" si="65"/>
        <v>X</v>
      </c>
      <c r="BS80" s="82" t="str">
        <f t="shared" si="66"/>
        <v>X</v>
      </c>
      <c r="BT80" s="82" t="str">
        <f t="shared" si="67"/>
        <v/>
      </c>
      <c r="BU80" s="82" t="str">
        <f t="shared" si="68"/>
        <v>X</v>
      </c>
      <c r="BV80" s="82"/>
      <c r="BW80" s="82"/>
      <c r="BX80" s="82"/>
      <c r="BY80" s="82"/>
      <c r="BZ80" s="82" t="str">
        <f t="shared" si="69"/>
        <v>X</v>
      </c>
      <c r="CA80" s="82"/>
      <c r="CB80" s="82"/>
      <c r="CC80" s="82"/>
      <c r="CD80" s="82" t="str">
        <f t="shared" si="70"/>
        <v/>
      </c>
      <c r="CE80" s="82" t="str">
        <f t="shared" si="71"/>
        <v/>
      </c>
      <c r="CF80" s="82"/>
      <c r="CG80" s="42"/>
    </row>
    <row r="81" spans="2:85" ht="8.25" customHeight="1" x14ac:dyDescent="0.35">
      <c r="B81" s="103"/>
      <c r="C81" s="104"/>
      <c r="D81" s="105"/>
      <c r="E81" s="108"/>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8"/>
      <c r="AR81" s="108"/>
      <c r="AS81" s="108"/>
      <c r="AT81" s="108"/>
      <c r="AU81" s="108"/>
      <c r="AV81" s="108"/>
      <c r="AW81" s="108"/>
      <c r="AX81" s="108"/>
      <c r="AY81" s="108"/>
      <c r="AZ81" s="108"/>
      <c r="BA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11"/>
    </row>
    <row r="82" spans="2:85" ht="13.5" customHeight="1" x14ac:dyDescent="0.35">
      <c r="B82" s="25"/>
      <c r="C82" s="80"/>
      <c r="D82" s="119" t="s">
        <v>135</v>
      </c>
      <c r="E82" s="81"/>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1"/>
      <c r="AR82" s="81"/>
      <c r="AS82" s="81"/>
      <c r="AT82" s="81"/>
      <c r="AU82" s="81"/>
      <c r="AV82" s="81"/>
      <c r="AW82" s="81"/>
      <c r="AX82" s="81"/>
      <c r="AY82" s="81"/>
      <c r="AZ82" s="81"/>
      <c r="BA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26"/>
    </row>
    <row r="83" spans="2:85" ht="25.9" customHeight="1" x14ac:dyDescent="0.35">
      <c r="B83" s="25"/>
      <c r="C83" s="81"/>
      <c r="D83" s="228" t="s">
        <v>136</v>
      </c>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8"/>
      <c r="BR83" s="228"/>
      <c r="BS83" s="228"/>
      <c r="BT83" s="228"/>
      <c r="BU83" s="228"/>
      <c r="BV83" s="228"/>
      <c r="BW83" s="228"/>
      <c r="BX83" s="228"/>
      <c r="BY83" s="228"/>
      <c r="BZ83" s="228"/>
      <c r="CA83" s="228"/>
      <c r="CB83" s="228"/>
      <c r="CC83" s="228"/>
      <c r="CD83" s="228"/>
      <c r="CE83" s="228"/>
      <c r="CF83" s="228"/>
      <c r="CG83" s="26"/>
    </row>
    <row r="84" spans="2:85" x14ac:dyDescent="0.35">
      <c r="B84" s="25"/>
      <c r="C84" s="81"/>
      <c r="D84" s="113" t="s">
        <v>137</v>
      </c>
      <c r="E84" s="81"/>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1"/>
      <c r="AR84" s="81"/>
      <c r="AS84" s="81"/>
      <c r="AT84" s="81"/>
      <c r="AU84" s="81"/>
      <c r="AV84" s="81"/>
      <c r="AW84" s="81"/>
      <c r="AX84" s="81"/>
      <c r="AY84" s="81"/>
      <c r="AZ84" s="81"/>
      <c r="BA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26"/>
    </row>
    <row r="85" spans="2:85" x14ac:dyDescent="0.35">
      <c r="B85" s="25"/>
      <c r="C85" s="81"/>
      <c r="D85" s="113" t="s">
        <v>138</v>
      </c>
      <c r="E85" s="81"/>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1"/>
      <c r="AR85" s="81"/>
      <c r="AS85" s="81"/>
      <c r="AT85" s="81"/>
      <c r="AU85" s="81"/>
      <c r="AV85" s="81"/>
      <c r="AW85" s="81"/>
      <c r="AX85" s="81"/>
      <c r="AY85" s="81"/>
      <c r="AZ85" s="81"/>
      <c r="BA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26"/>
    </row>
    <row r="86" spans="2:85" x14ac:dyDescent="0.35">
      <c r="B86" s="25"/>
      <c r="C86" s="81"/>
      <c r="D86" s="113" t="s">
        <v>139</v>
      </c>
      <c r="E86" s="81"/>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1"/>
      <c r="AR86" s="81"/>
      <c r="AS86" s="81"/>
      <c r="AT86" s="81"/>
      <c r="AU86" s="81"/>
      <c r="AV86" s="81"/>
      <c r="AW86" s="81"/>
      <c r="AX86" s="81"/>
      <c r="AY86" s="81"/>
      <c r="AZ86" s="81"/>
      <c r="BA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26"/>
    </row>
    <row r="87" spans="2:85" ht="9.4" customHeight="1" thickBot="1" x14ac:dyDescent="0.4">
      <c r="B87" s="29"/>
      <c r="C87" s="31"/>
      <c r="D87" s="31"/>
      <c r="E87" s="31"/>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1"/>
      <c r="AR87" s="31"/>
      <c r="AS87" s="31"/>
      <c r="AT87" s="31"/>
      <c r="AU87" s="31"/>
      <c r="AV87" s="31"/>
      <c r="AW87" s="31"/>
      <c r="AX87" s="31"/>
      <c r="AY87" s="31"/>
      <c r="AZ87" s="31"/>
      <c r="BA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2"/>
    </row>
    <row r="88" spans="2:85"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2:85"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2:85"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2:85"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2:85"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2:85"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2:85"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2:85"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2:85"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3"/>
      <c r="T113" s="2"/>
      <c r="U113" s="2"/>
      <c r="V113" s="3"/>
      <c r="W113" s="3"/>
      <c r="X113" s="3"/>
      <c r="Y113" s="3"/>
      <c r="Z113" s="3"/>
      <c r="AA113" s="3"/>
      <c r="AB113" s="3"/>
      <c r="AC113" s="3"/>
      <c r="AD113" s="3"/>
      <c r="AE113" s="3"/>
      <c r="AF113" s="3"/>
      <c r="AG113" s="3"/>
      <c r="AH113" s="3"/>
      <c r="AI113" s="3"/>
      <c r="AJ113" s="3"/>
      <c r="AK113" s="3"/>
      <c r="AL113" s="3"/>
      <c r="AM113" s="3"/>
      <c r="AN113" s="3"/>
      <c r="AO113" s="3"/>
      <c r="AP113" s="3"/>
    </row>
    <row r="114" spans="6:42" x14ac:dyDescent="0.35">
      <c r="F114" s="2"/>
      <c r="G114" s="2"/>
      <c r="H114" s="2"/>
      <c r="I114" s="2"/>
      <c r="J114" s="2"/>
      <c r="K114" s="2"/>
      <c r="L114" s="2"/>
      <c r="M114" s="2"/>
      <c r="N114" s="2"/>
      <c r="O114" s="2"/>
      <c r="P114" s="2"/>
      <c r="Q114" s="2"/>
      <c r="R114" s="2"/>
      <c r="S114" s="3"/>
      <c r="T114" s="2"/>
      <c r="U114" s="2"/>
      <c r="V114" s="3"/>
      <c r="W114" s="3"/>
      <c r="X114" s="3"/>
      <c r="Y114" s="3"/>
      <c r="Z114" s="3"/>
      <c r="AA114" s="3"/>
      <c r="AB114" s="3"/>
      <c r="AC114" s="3"/>
      <c r="AD114" s="3"/>
      <c r="AE114" s="3"/>
      <c r="AF114" s="3"/>
      <c r="AG114" s="3"/>
      <c r="AH114" s="3"/>
      <c r="AI114" s="3"/>
      <c r="AJ114" s="3"/>
      <c r="AK114" s="3"/>
      <c r="AL114" s="3"/>
      <c r="AM114" s="3"/>
      <c r="AN114" s="3"/>
      <c r="AO114" s="3"/>
      <c r="AP114" s="3"/>
    </row>
    <row r="115" spans="6:42" x14ac:dyDescent="0.35">
      <c r="F115" s="2"/>
      <c r="G115" s="2"/>
      <c r="H115" s="2"/>
      <c r="I115" s="2"/>
      <c r="J115" s="2"/>
      <c r="K115" s="2"/>
      <c r="L115" s="2"/>
      <c r="M115" s="2"/>
      <c r="N115" s="2"/>
      <c r="O115" s="2"/>
      <c r="P115" s="2"/>
      <c r="Q115" s="2"/>
      <c r="R115" s="2"/>
      <c r="S115" s="3"/>
      <c r="T115" s="2"/>
      <c r="U115" s="2"/>
      <c r="V115" s="3"/>
      <c r="W115" s="3"/>
      <c r="X115" s="3"/>
      <c r="Y115" s="3"/>
      <c r="Z115" s="3"/>
      <c r="AA115" s="3"/>
      <c r="AB115" s="3"/>
      <c r="AC115" s="3"/>
      <c r="AD115" s="3"/>
      <c r="AE115" s="3"/>
      <c r="AF115" s="3"/>
      <c r="AG115" s="3"/>
      <c r="AH115" s="3"/>
      <c r="AI115" s="3"/>
      <c r="AJ115" s="3"/>
      <c r="AK115" s="3"/>
      <c r="AL115" s="3"/>
      <c r="AM115" s="3"/>
      <c r="AN115" s="3"/>
      <c r="AO115" s="3"/>
      <c r="AP115" s="3"/>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5"/>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5"/>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42"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6:42"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42"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6:42" x14ac:dyDescent="0.35">
      <c r="F164" s="4"/>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6:42" x14ac:dyDescent="0.35">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6:42" x14ac:dyDescent="0.35">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6:42" x14ac:dyDescent="0.35">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6:42" x14ac:dyDescent="0.35">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6:42" x14ac:dyDescent="0.35">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6:42" x14ac:dyDescent="0.35">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6:42" x14ac:dyDescent="0.35">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6:42" x14ac:dyDescent="0.35">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6:42" x14ac:dyDescent="0.35">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6:42" x14ac:dyDescent="0.35">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6:42" x14ac:dyDescent="0.35">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6:42" x14ac:dyDescent="0.35">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6:42" x14ac:dyDescent="0.35">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6:42" x14ac:dyDescent="0.35">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6:42" x14ac:dyDescent="0.35">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6:42" x14ac:dyDescent="0.35">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6:42" x14ac:dyDescent="0.35">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6:42" x14ac:dyDescent="0.35">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6:42" x14ac:dyDescent="0.35">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6:42" x14ac:dyDescent="0.35">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6:42" x14ac:dyDescent="0.35">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6:42" x14ac:dyDescent="0.35">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6:42" x14ac:dyDescent="0.35">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6:42" x14ac:dyDescent="0.35">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6:42" x14ac:dyDescent="0.35">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6:42" x14ac:dyDescent="0.35">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6:42" x14ac:dyDescent="0.35">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6:42" x14ac:dyDescent="0.35">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6:42" x14ac:dyDescent="0.35">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6:42" x14ac:dyDescent="0.35">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6:42" x14ac:dyDescent="0.35">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6:42" x14ac:dyDescent="0.35">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6:42" x14ac:dyDescent="0.35">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6:42" x14ac:dyDescent="0.35">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6:42" x14ac:dyDescent="0.35">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6:42" x14ac:dyDescent="0.35">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6:42" x14ac:dyDescent="0.35">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6:42" x14ac:dyDescent="0.35">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6:42" x14ac:dyDescent="0.35">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6:42" x14ac:dyDescent="0.35">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6:42" x14ac:dyDescent="0.35">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6:42" x14ac:dyDescent="0.35">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6:42" x14ac:dyDescent="0.35">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6:42" x14ac:dyDescent="0.35">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6:42" x14ac:dyDescent="0.35">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6:42" x14ac:dyDescent="0.35">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6:42" x14ac:dyDescent="0.35">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87" ht="5.25" customHeight="1" x14ac:dyDescent="0.35"/>
  </sheetData>
  <sortState xmlns:xlrd2="http://schemas.microsoft.com/office/spreadsheetml/2017/richdata2" ref="B8:CJ80">
    <sortCondition descending="1" ref="BI8:BI80"/>
    <sortCondition descending="1" ref="BB8:BB80"/>
    <sortCondition ref="BA8:BA80" customList="Transfer Stop,Equity Area,Key Destination,School Zone,Commuter,Low"/>
  </sortState>
  <mergeCells count="18">
    <mergeCell ref="BR6:BR7"/>
    <mergeCell ref="CD6:CD7"/>
    <mergeCell ref="D83:CF83"/>
    <mergeCell ref="CE6:CE7"/>
    <mergeCell ref="CF6:CF7"/>
    <mergeCell ref="AQ6:AX6"/>
    <mergeCell ref="BE5:BI5"/>
    <mergeCell ref="BR5:BW5"/>
    <mergeCell ref="CD5:CF5"/>
    <mergeCell ref="BV6:BV7"/>
    <mergeCell ref="BX6:BX7"/>
    <mergeCell ref="BF6:BH6"/>
    <mergeCell ref="BS6:BT6"/>
    <mergeCell ref="BM6:BN6"/>
    <mergeCell ref="BO6:BP6"/>
    <mergeCell ref="BQ6:BQ7"/>
    <mergeCell ref="BI6:BI7"/>
    <mergeCell ref="BZ6:BZ7"/>
  </mergeCells>
  <pageMargins left="0.7" right="0.7" top="0.75" bottom="0.75" header="0.3" footer="0.3"/>
  <pageSetup scale="53"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B14D-94E2-491D-9016-703F93FCD52C}">
  <sheetPr>
    <pageSetUpPr fitToPage="1"/>
  </sheetPr>
  <dimension ref="B2:CK307"/>
  <sheetViews>
    <sheetView zoomScale="80" zoomScaleNormal="80" zoomScaleSheetLayoutView="40" zoomScalePageLayoutView="25" workbookViewId="0">
      <pane ySplit="7" topLeftCell="A8" activePane="bottomLeft" state="frozen"/>
      <selection activeCell="CL1" sqref="CL1:CL1048576"/>
      <selection pane="bottomLeft" activeCell="AY9" sqref="AY9"/>
    </sheetView>
  </sheetViews>
  <sheetFormatPr defaultRowHeight="14.5" x14ac:dyDescent="0.35"/>
  <cols>
    <col min="2" max="2" width="1.26953125" customWidth="1"/>
    <col min="3" max="3" width="9" hidden="1" customWidth="1"/>
    <col min="4" max="4" width="9" customWidth="1"/>
    <col min="5" max="5" width="53.81640625" hidden="1" customWidth="1"/>
    <col min="6" max="6" width="39" customWidth="1"/>
    <col min="7" max="11" width="9" hidden="1" customWidth="1"/>
    <col min="12" max="12" width="11.7265625" hidden="1" customWidth="1"/>
    <col min="13" max="13" width="14.81640625" hidden="1" customWidth="1"/>
    <col min="14" max="34" width="9" hidden="1" customWidth="1"/>
    <col min="35" max="35" width="18" hidden="1" customWidth="1"/>
    <col min="36" max="36" width="17" hidden="1" customWidth="1"/>
    <col min="37" max="37" width="137.26953125" hidden="1" customWidth="1"/>
    <col min="38" max="41" width="15.81640625" hidden="1" customWidth="1"/>
    <col min="42" max="42" width="1.26953125" customWidth="1"/>
    <col min="43" max="52" width="3.81640625" customWidth="1"/>
    <col min="53" max="53" width="4.54296875" customWidth="1"/>
    <col min="54" max="54" width="1.26953125" customWidth="1"/>
    <col min="55" max="55" width="26.7265625" hidden="1" customWidth="1"/>
    <col min="56" max="56" width="16.1796875" customWidth="1"/>
    <col min="57" max="57" width="16.1796875" hidden="1" customWidth="1"/>
    <col min="58" max="58" width="16.1796875" customWidth="1"/>
    <col min="59" max="59" width="1.26953125" customWidth="1"/>
    <col min="61" max="63" width="4.54296875" customWidth="1"/>
    <col min="64" max="64" width="9.81640625" customWidth="1"/>
    <col min="65" max="65" width="6.26953125" hidden="1" customWidth="1"/>
    <col min="66" max="67" width="7.26953125" hidden="1" customWidth="1"/>
    <col min="68" max="69" width="4.54296875" customWidth="1"/>
    <col min="70" max="70" width="10" customWidth="1"/>
    <col min="71" max="72" width="4.54296875" customWidth="1"/>
    <col min="73" max="74" width="8.54296875" customWidth="1"/>
    <col min="75" max="75" width="9" customWidth="1"/>
    <col min="76" max="76" width="1.26953125" customWidth="1"/>
    <col min="77" max="77" width="9" customWidth="1"/>
    <col min="78" max="78" width="11" customWidth="1"/>
    <col min="79" max="80" width="13" customWidth="1"/>
    <col min="81" max="81" width="1.26953125" customWidth="1"/>
    <col min="82" max="82" width="15.81640625" customWidth="1"/>
    <col min="83" max="83" width="12.54296875" customWidth="1"/>
    <col min="84" max="84" width="1.26953125" customWidth="1"/>
    <col min="85" max="85" width="11" customWidth="1"/>
    <col min="86" max="87" width="12.54296875" customWidth="1"/>
    <col min="88" max="88" width="1.26953125" customWidth="1"/>
  </cols>
  <sheetData>
    <row r="2" spans="2:88"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row>
    <row r="3" spans="2:88" ht="9" customHeight="1" x14ac:dyDescent="0.3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55"/>
    </row>
    <row r="4" spans="2:88" ht="22.5" x14ac:dyDescent="0.45">
      <c r="B4" s="10"/>
      <c r="C4" s="76"/>
      <c r="D4" s="98" t="s">
        <v>350</v>
      </c>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76"/>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54"/>
      <c r="CJ4" s="51"/>
    </row>
    <row r="5" spans="2:88" ht="37.5" customHeight="1" x14ac:dyDescent="0.35">
      <c r="B5" s="10"/>
      <c r="C5" s="76"/>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8"/>
      <c r="BF5" s="87"/>
      <c r="BG5" s="87"/>
      <c r="BH5" s="214" t="s">
        <v>23</v>
      </c>
      <c r="BI5" s="215"/>
      <c r="BJ5" s="215"/>
      <c r="BK5" s="215"/>
      <c r="BL5" s="215"/>
      <c r="BM5" s="215"/>
      <c r="BN5" s="215"/>
      <c r="BO5" s="215"/>
      <c r="BP5" s="215"/>
      <c r="BQ5" s="215"/>
      <c r="BR5" s="215"/>
      <c r="BS5" s="215"/>
      <c r="BT5" s="215"/>
      <c r="BU5" s="215"/>
      <c r="BV5" s="215"/>
      <c r="BW5" s="216"/>
      <c r="BX5" s="94"/>
      <c r="BY5" s="214" t="s">
        <v>24</v>
      </c>
      <c r="BZ5" s="215"/>
      <c r="CA5" s="215"/>
      <c r="CB5" s="216"/>
      <c r="CC5" s="144"/>
      <c r="CD5" s="214" t="s">
        <v>25</v>
      </c>
      <c r="CE5" s="216"/>
      <c r="CF5" s="94"/>
      <c r="CG5" s="214" t="s">
        <v>26</v>
      </c>
      <c r="CH5" s="215"/>
      <c r="CI5" s="216"/>
      <c r="CJ5" s="51"/>
    </row>
    <row r="6" spans="2:88" ht="15.75" customHeight="1" x14ac:dyDescent="0.35">
      <c r="B6" s="10"/>
      <c r="C6" s="76"/>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217" t="s">
        <v>27</v>
      </c>
      <c r="AR6" s="218"/>
      <c r="AS6" s="218"/>
      <c r="AT6" s="218"/>
      <c r="AU6" s="218"/>
      <c r="AV6" s="218"/>
      <c r="AW6" s="218"/>
      <c r="AX6" s="218"/>
      <c r="AY6" s="218"/>
      <c r="AZ6" s="218"/>
      <c r="BA6" s="219"/>
      <c r="BB6" s="88"/>
      <c r="BC6" s="87"/>
      <c r="BD6" s="87"/>
      <c r="BE6" s="88"/>
      <c r="BF6" s="53"/>
      <c r="BG6" s="88"/>
      <c r="BH6" s="24" t="s">
        <v>28</v>
      </c>
      <c r="BI6" s="220" t="s">
        <v>29</v>
      </c>
      <c r="BJ6" s="221"/>
      <c r="BK6" s="222"/>
      <c r="BL6" s="224" t="s">
        <v>30</v>
      </c>
      <c r="BM6" s="16" t="s">
        <v>31</v>
      </c>
      <c r="BN6" s="16"/>
      <c r="BO6" s="16"/>
      <c r="BP6" s="217" t="s">
        <v>32</v>
      </c>
      <c r="BQ6" s="219"/>
      <c r="BR6" s="224" t="s">
        <v>12</v>
      </c>
      <c r="BS6" s="217" t="s">
        <v>33</v>
      </c>
      <c r="BT6" s="219"/>
      <c r="BU6" s="220" t="s">
        <v>34</v>
      </c>
      <c r="BV6" s="222"/>
      <c r="BW6" s="224" t="s">
        <v>35</v>
      </c>
      <c r="BX6" s="52"/>
      <c r="BY6" s="224" t="s">
        <v>36</v>
      </c>
      <c r="BZ6" s="224" t="s">
        <v>37</v>
      </c>
      <c r="CA6" s="224" t="s">
        <v>38</v>
      </c>
      <c r="CB6" s="224" t="s">
        <v>39</v>
      </c>
      <c r="CC6" s="52"/>
      <c r="CD6" s="224" t="s">
        <v>6</v>
      </c>
      <c r="CE6" s="224" t="s">
        <v>9</v>
      </c>
      <c r="CF6" s="41"/>
      <c r="CG6" s="224" t="s">
        <v>40</v>
      </c>
      <c r="CH6" s="226" t="s">
        <v>41</v>
      </c>
      <c r="CI6" s="224" t="s">
        <v>42</v>
      </c>
      <c r="CJ6" s="51"/>
    </row>
    <row r="7" spans="2:88" ht="108" customHeight="1" x14ac:dyDescent="0.35">
      <c r="B7" s="10"/>
      <c r="C7" s="79" t="s">
        <v>44</v>
      </c>
      <c r="D7" s="66" t="s">
        <v>45</v>
      </c>
      <c r="E7" s="67" t="s">
        <v>46</v>
      </c>
      <c r="F7" s="68" t="s">
        <v>47</v>
      </c>
      <c r="G7" s="88" t="s">
        <v>48</v>
      </c>
      <c r="H7" s="88" t="s">
        <v>49</v>
      </c>
      <c r="I7" s="88" t="s">
        <v>50</v>
      </c>
      <c r="J7" s="88" t="s">
        <v>51</v>
      </c>
      <c r="K7" s="88" t="s">
        <v>52</v>
      </c>
      <c r="L7" s="88" t="s">
        <v>53</v>
      </c>
      <c r="M7" s="88" t="s">
        <v>54</v>
      </c>
      <c r="N7" s="88" t="s">
        <v>55</v>
      </c>
      <c r="O7" s="88" t="s">
        <v>56</v>
      </c>
      <c r="P7" s="88" t="s">
        <v>57</v>
      </c>
      <c r="Q7" s="88" t="s">
        <v>58</v>
      </c>
      <c r="R7" s="88" t="s">
        <v>59</v>
      </c>
      <c r="S7" s="88" t="s">
        <v>60</v>
      </c>
      <c r="T7" s="88" t="s">
        <v>61</v>
      </c>
      <c r="U7" s="88" t="s">
        <v>62</v>
      </c>
      <c r="V7" s="88" t="s">
        <v>63</v>
      </c>
      <c r="W7" s="88" t="s">
        <v>64</v>
      </c>
      <c r="X7" s="88" t="s">
        <v>65</v>
      </c>
      <c r="Y7" s="88" t="s">
        <v>35</v>
      </c>
      <c r="Z7" s="88" t="s">
        <v>66</v>
      </c>
      <c r="AA7" s="88" t="s">
        <v>67</v>
      </c>
      <c r="AB7" s="88" t="s">
        <v>68</v>
      </c>
      <c r="AC7" s="88" t="s">
        <v>69</v>
      </c>
      <c r="AD7" s="88" t="s">
        <v>70</v>
      </c>
      <c r="AE7" s="88" t="s">
        <v>71</v>
      </c>
      <c r="AF7" s="88" t="s">
        <v>72</v>
      </c>
      <c r="AG7" s="88" t="s">
        <v>73</v>
      </c>
      <c r="AH7" s="88" t="s">
        <v>74</v>
      </c>
      <c r="AI7" s="88" t="s">
        <v>75</v>
      </c>
      <c r="AJ7" s="88" t="s">
        <v>76</v>
      </c>
      <c r="AK7" s="88" t="s">
        <v>77</v>
      </c>
      <c r="AL7" s="88" t="s">
        <v>78</v>
      </c>
      <c r="AM7" s="88" t="s">
        <v>79</v>
      </c>
      <c r="AN7" s="88" t="s">
        <v>80</v>
      </c>
      <c r="AO7" s="88" t="s">
        <v>81</v>
      </c>
      <c r="AP7" s="88"/>
      <c r="AQ7" s="36" t="s">
        <v>107</v>
      </c>
      <c r="AR7" s="36" t="s">
        <v>129</v>
      </c>
      <c r="AS7" s="36" t="s">
        <v>108</v>
      </c>
      <c r="AT7" s="36" t="s">
        <v>165</v>
      </c>
      <c r="AU7" s="36" t="s">
        <v>351</v>
      </c>
      <c r="AV7" s="36" t="s">
        <v>95</v>
      </c>
      <c r="AW7" s="36" t="s">
        <v>352</v>
      </c>
      <c r="AX7" s="36" t="s">
        <v>353</v>
      </c>
      <c r="AY7" s="15" t="s">
        <v>354</v>
      </c>
      <c r="AZ7" s="36" t="s">
        <v>355</v>
      </c>
      <c r="BA7" s="20" t="s">
        <v>356</v>
      </c>
      <c r="BB7" s="20"/>
      <c r="BC7" s="24" t="s">
        <v>78</v>
      </c>
      <c r="BD7" s="68" t="s">
        <v>82</v>
      </c>
      <c r="BE7" s="68" t="s">
        <v>196</v>
      </c>
      <c r="BF7" s="68" t="s">
        <v>84</v>
      </c>
      <c r="BG7" s="50"/>
      <c r="BH7" s="34" t="s">
        <v>85</v>
      </c>
      <c r="BI7" s="34" t="s">
        <v>85</v>
      </c>
      <c r="BJ7" s="34" t="s">
        <v>86</v>
      </c>
      <c r="BK7" s="34" t="s">
        <v>87</v>
      </c>
      <c r="BL7" s="225"/>
      <c r="BM7" s="35" t="s">
        <v>88</v>
      </c>
      <c r="BN7" s="35" t="s">
        <v>89</v>
      </c>
      <c r="BO7" s="35" t="s">
        <v>90</v>
      </c>
      <c r="BP7" s="34" t="s">
        <v>85</v>
      </c>
      <c r="BQ7" s="34" t="s">
        <v>91</v>
      </c>
      <c r="BR7" s="225"/>
      <c r="BS7" s="34" t="s">
        <v>85</v>
      </c>
      <c r="BT7" s="34" t="s">
        <v>91</v>
      </c>
      <c r="BU7" s="34" t="s">
        <v>85</v>
      </c>
      <c r="BV7" s="22" t="s">
        <v>86</v>
      </c>
      <c r="BW7" s="225"/>
      <c r="BX7" s="20"/>
      <c r="BY7" s="225"/>
      <c r="BZ7" s="225"/>
      <c r="CA7" s="225"/>
      <c r="CB7" s="225"/>
      <c r="CC7" s="36"/>
      <c r="CD7" s="225"/>
      <c r="CE7" s="225"/>
      <c r="CF7" s="36"/>
      <c r="CG7" s="225"/>
      <c r="CH7" s="227"/>
      <c r="CI7" s="225"/>
      <c r="CJ7" s="173"/>
    </row>
    <row r="8" spans="2:88" x14ac:dyDescent="0.35">
      <c r="B8" s="25"/>
      <c r="C8" s="80">
        <v>294</v>
      </c>
      <c r="D8" s="124">
        <v>53129</v>
      </c>
      <c r="E8" s="125" t="s">
        <v>109</v>
      </c>
      <c r="F8" s="125" t="s">
        <v>357</v>
      </c>
      <c r="G8" s="129">
        <v>100</v>
      </c>
      <c r="H8" s="129">
        <v>5749</v>
      </c>
      <c r="I8" s="129">
        <v>2881</v>
      </c>
      <c r="J8" s="129">
        <v>1</v>
      </c>
      <c r="K8" s="129">
        <v>1</v>
      </c>
      <c r="L8" s="145">
        <v>38.771785000000001</v>
      </c>
      <c r="M8" s="145">
        <v>-121.271451</v>
      </c>
      <c r="N8" s="129" t="s">
        <v>358</v>
      </c>
      <c r="O8" s="140" t="s">
        <v>107</v>
      </c>
      <c r="P8" s="129" t="s">
        <v>94</v>
      </c>
      <c r="Q8" s="129" t="s">
        <v>96</v>
      </c>
      <c r="R8" s="129" t="s">
        <v>129</v>
      </c>
      <c r="S8" s="129" t="s">
        <v>96</v>
      </c>
      <c r="T8" s="129" t="s">
        <v>169</v>
      </c>
      <c r="U8" s="129">
        <v>16</v>
      </c>
      <c r="V8" s="129" t="s">
        <v>107</v>
      </c>
      <c r="W8" s="129" t="s">
        <v>96</v>
      </c>
      <c r="X8" s="129" t="s">
        <v>108</v>
      </c>
      <c r="Y8" s="129" t="s">
        <v>96</v>
      </c>
      <c r="Z8" s="129" t="s">
        <v>96</v>
      </c>
      <c r="AA8" s="129" t="s">
        <v>99</v>
      </c>
      <c r="AB8" s="81" t="s">
        <v>96</v>
      </c>
      <c r="AC8" s="129" t="s">
        <v>359</v>
      </c>
      <c r="AD8" s="81">
        <v>8.5</v>
      </c>
      <c r="AE8" s="129" t="s">
        <v>96</v>
      </c>
      <c r="AF8" s="129" t="s">
        <v>96</v>
      </c>
      <c r="AG8" s="129" t="s">
        <v>96</v>
      </c>
      <c r="AH8" s="81" t="s">
        <v>94</v>
      </c>
      <c r="AI8" s="81">
        <v>2</v>
      </c>
      <c r="AJ8" s="81" t="s">
        <v>126</v>
      </c>
      <c r="AK8" s="81" t="s">
        <v>122</v>
      </c>
      <c r="AL8" s="81" t="s">
        <v>109</v>
      </c>
      <c r="AM8" t="s">
        <v>360</v>
      </c>
      <c r="AN8" s="81" t="s">
        <v>96</v>
      </c>
      <c r="AO8" s="81" t="s">
        <v>33</v>
      </c>
      <c r="AP8" s="128"/>
      <c r="AQ8" s="82" t="str">
        <f t="shared" ref="AQ8:BA17" si="0">IF(ISNUMBER(SEARCH(AQ$7,$N8)), "X", "")</f>
        <v>X</v>
      </c>
      <c r="AR8" s="82" t="str">
        <f t="shared" si="0"/>
        <v>X</v>
      </c>
      <c r="AS8" s="82" t="str">
        <f t="shared" si="0"/>
        <v/>
      </c>
      <c r="AT8" s="82" t="str">
        <f t="shared" si="0"/>
        <v/>
      </c>
      <c r="AU8" s="82" t="str">
        <f t="shared" si="0"/>
        <v>X</v>
      </c>
      <c r="AV8" s="82" t="str">
        <f t="shared" si="0"/>
        <v/>
      </c>
      <c r="AW8" s="82" t="str">
        <f t="shared" si="0"/>
        <v/>
      </c>
      <c r="AX8" s="82" t="str">
        <f t="shared" si="0"/>
        <v>X</v>
      </c>
      <c r="AY8" s="82" t="str">
        <f t="shared" si="0"/>
        <v/>
      </c>
      <c r="AZ8" s="82" t="str">
        <f t="shared" si="0"/>
        <v/>
      </c>
      <c r="BA8" s="82" t="str">
        <f t="shared" si="0"/>
        <v/>
      </c>
      <c r="BB8" s="82"/>
      <c r="BC8" s="82" t="str">
        <f t="shared" ref="BC8:BC25" si="1">AL8</f>
        <v>Roseville</v>
      </c>
      <c r="BD8" s="82" t="s">
        <v>102</v>
      </c>
      <c r="BE8" s="82">
        <f t="shared" ref="BE8:BE25" si="2">IF(ISNUMBER(BF8),BF8,-1)</f>
        <v>100</v>
      </c>
      <c r="BF8" s="204">
        <f t="shared" ref="BF8:BF21" si="3">G8</f>
        <v>100</v>
      </c>
      <c r="BG8" s="82"/>
      <c r="BH8" s="82" t="str">
        <f t="shared" ref="BH8:BH25" si="4">IF(OR(ISNUMBER(SEARCH("N", S8)), ISNUMBER(SEARCH("-", S8))), "X", "")</f>
        <v/>
      </c>
      <c r="BI8" s="82" t="str">
        <f t="shared" ref="BI8:BI25" si="5">IF(OR(ISNUMBER(SEARCH("N", O8)), ISNUMBER(SEARCH("-", O8))), "X", "")</f>
        <v/>
      </c>
      <c r="BJ8" s="82" t="str">
        <f t="shared" ref="BJ8:BJ25" si="6">IF(AND(BI8&lt;&gt;"X", OR(ISNUMBER(SEARCH("D", O8)), ISNUMBER(SEARCH("F", O8)))), "X", "")</f>
        <v/>
      </c>
      <c r="BK8" s="82" t="str">
        <f t="shared" ref="BK8:BK25" si="7">IF(P8="Y", "X", "")</f>
        <v/>
      </c>
      <c r="BL8" s="82" t="str">
        <f t="shared" ref="BL8:BL25" si="8">IF(OR(ISNUMBER(SEARCH("N", AB8)), ISNUMBER(SEARCH("-", AB8))), "X", "")</f>
        <v/>
      </c>
      <c r="BM8" s="82" t="str">
        <f t="shared" ref="BM8:BM25" si="9">IF(AD8 &lt; 8, "X", "")</f>
        <v/>
      </c>
      <c r="BN8" s="82" t="str">
        <f t="shared" ref="BN8:BN25" si="10">IF(AD8 &lt; 8, 8 - AD8, "")</f>
        <v/>
      </c>
      <c r="BO8" s="82" t="str">
        <f t="shared" ref="BO8:BO25" si="11">IF(AE8="N", "X", "")</f>
        <v/>
      </c>
      <c r="BP8" s="82" t="str">
        <f t="shared" ref="BP8:BP25" si="12">IF(OR(ISNUMBER(SEARCH("N", V8)), ISNUMBER(SEARCH("-", V8))), "X", "")</f>
        <v/>
      </c>
      <c r="BQ8" s="82" t="str">
        <f t="shared" ref="BQ8:BQ25" si="13">IF(AND(BP8&lt;&gt;"X", OR(ISNUMBER(SEARCH("D", V8)), ISNUMBER(SEARCH("F", V8)))), "X", "")</f>
        <v/>
      </c>
      <c r="BR8" s="82" t="str">
        <f t="shared" ref="BR8:BR24" si="14">IF(OR(ISNUMBER(SEARCH("N", AF8)), ISNUMBER(SEARCH("-", AF8))), "X", "")</f>
        <v/>
      </c>
      <c r="BS8" s="82" t="str">
        <f t="shared" ref="BS8:BS25" si="15">IF(OR(ISNUMBER(SEARCH("N", W8)), ISNUMBER(SEARCH("-", W8))), "X", "")</f>
        <v/>
      </c>
      <c r="BT8" s="82" t="s">
        <v>104</v>
      </c>
      <c r="BU8" s="82" t="str">
        <f t="shared" ref="BU8:BU25" si="16">IF(ISNUMBER(SEARCH("Map", AM8)), "", "X")</f>
        <v/>
      </c>
      <c r="BV8" t="str">
        <f t="shared" ref="BV8:BV25" si="17">IF(AND(BU8&lt;&gt;"X",
        ISNUMBER(SEARCH("Rep", AM8))),
   "X",
   "")</f>
        <v/>
      </c>
      <c r="BW8" s="82" t="str">
        <f t="shared" ref="BW8:BW25" si="18">IF(OR(ISNUMBER(SEARCH("N", Y8)), ISNUMBER(SEARCH("-", Y8))), "X", "")</f>
        <v/>
      </c>
      <c r="BX8" s="82"/>
      <c r="BY8" s="82" t="str">
        <f t="shared" ref="BY8:BY25" si="19">IF(OR(ISNUMBER(SEARCH("N", AG8)), ISNUMBER(SEARCH("-", AG8))), "X", "")</f>
        <v/>
      </c>
      <c r="BZ8" s="82" t="s">
        <v>104</v>
      </c>
      <c r="CA8" s="82" t="s">
        <v>104</v>
      </c>
      <c r="CB8" s="82" t="s">
        <v>104</v>
      </c>
      <c r="CC8" s="82"/>
      <c r="CD8" s="82" t="str">
        <f t="shared" ref="CD8:CD25" si="20">IF(OR(ISNUMBER(SEARCH("N", AN8)), ISNUMBER(SEARCH("-", AN8))), "X", "")</f>
        <v/>
      </c>
      <c r="CE8" s="82" t="s">
        <v>104</v>
      </c>
      <c r="CF8" s="82"/>
      <c r="CG8" s="82" t="str">
        <f t="shared" ref="CG8:CG25" si="21">IF(OR(ISNUMBER(SEARCH("N", AI8)),
       ISNUMBER(SEARCH("-", AI8)),
       ISNUMBER(SEARCH("X", AI8))),
   "X",
   "")</f>
        <v/>
      </c>
      <c r="CH8" s="82" t="str">
        <f t="shared" ref="CH8:CH25" si="22">IF(OR(ISNUMBER(SEARCH("N", AH8)), ISNUMBER(SEARCH("-", AH8))), "X", "")</f>
        <v>X</v>
      </c>
      <c r="CI8" s="82"/>
      <c r="CJ8" s="26"/>
    </row>
    <row r="9" spans="2:88" x14ac:dyDescent="0.35">
      <c r="B9" s="27"/>
      <c r="C9" s="84">
        <v>293</v>
      </c>
      <c r="D9" s="126">
        <v>53000</v>
      </c>
      <c r="E9" s="127" t="s">
        <v>109</v>
      </c>
      <c r="F9" s="141" t="s">
        <v>361</v>
      </c>
      <c r="G9" s="127">
        <v>74</v>
      </c>
      <c r="H9" s="127">
        <v>3367</v>
      </c>
      <c r="I9" s="127">
        <v>4595</v>
      </c>
      <c r="J9" s="127">
        <v>1</v>
      </c>
      <c r="K9" s="127">
        <v>1</v>
      </c>
      <c r="L9" s="146">
        <v>38.722372</v>
      </c>
      <c r="M9" s="146">
        <v>-121.289749</v>
      </c>
      <c r="N9" s="127" t="s">
        <v>362</v>
      </c>
      <c r="O9" s="142" t="s">
        <v>107</v>
      </c>
      <c r="P9" s="127" t="s">
        <v>94</v>
      </c>
      <c r="Q9" s="127" t="s">
        <v>96</v>
      </c>
      <c r="R9" s="127" t="s">
        <v>129</v>
      </c>
      <c r="S9" s="127" t="s">
        <v>96</v>
      </c>
      <c r="T9" s="127" t="s">
        <v>169</v>
      </c>
      <c r="U9" s="127">
        <v>18</v>
      </c>
      <c r="V9" s="127" t="s">
        <v>107</v>
      </c>
      <c r="W9" s="127" t="s">
        <v>96</v>
      </c>
      <c r="X9" s="127" t="s">
        <v>107</v>
      </c>
      <c r="Y9" s="127" t="s">
        <v>96</v>
      </c>
      <c r="Z9" s="127" t="s">
        <v>96</v>
      </c>
      <c r="AA9" s="127" t="s">
        <v>99</v>
      </c>
      <c r="AB9" s="85" t="s">
        <v>96</v>
      </c>
      <c r="AC9" s="127" t="s">
        <v>363</v>
      </c>
      <c r="AD9" s="85">
        <v>15</v>
      </c>
      <c r="AE9" s="127" t="s">
        <v>96</v>
      </c>
      <c r="AF9" s="127" t="s">
        <v>96</v>
      </c>
      <c r="AG9" s="127" t="s">
        <v>96</v>
      </c>
      <c r="AH9" s="85" t="s">
        <v>94</v>
      </c>
      <c r="AI9" s="85" t="s">
        <v>364</v>
      </c>
      <c r="AJ9" s="85" t="s">
        <v>365</v>
      </c>
      <c r="AK9" s="85" t="s">
        <v>122</v>
      </c>
      <c r="AL9" s="85" t="s">
        <v>109</v>
      </c>
      <c r="AM9" t="s">
        <v>360</v>
      </c>
      <c r="AN9" s="85" t="s">
        <v>96</v>
      </c>
      <c r="AO9" s="85" t="s">
        <v>366</v>
      </c>
      <c r="AP9" s="126"/>
      <c r="AQ9" s="86" t="str">
        <f t="shared" si="0"/>
        <v>X</v>
      </c>
      <c r="AR9" s="86" t="str">
        <f t="shared" si="0"/>
        <v>X</v>
      </c>
      <c r="AS9" s="86" t="str">
        <f t="shared" si="0"/>
        <v/>
      </c>
      <c r="AT9" s="86" t="str">
        <f t="shared" si="0"/>
        <v/>
      </c>
      <c r="AU9" s="86" t="str">
        <f t="shared" si="0"/>
        <v/>
      </c>
      <c r="AV9" s="86" t="str">
        <f t="shared" si="0"/>
        <v/>
      </c>
      <c r="AW9" s="86" t="str">
        <f t="shared" si="0"/>
        <v/>
      </c>
      <c r="AX9" s="86" t="str">
        <f t="shared" si="0"/>
        <v/>
      </c>
      <c r="AY9" s="86" t="str">
        <f t="shared" si="0"/>
        <v>X</v>
      </c>
      <c r="AZ9" s="86" t="str">
        <f t="shared" si="0"/>
        <v/>
      </c>
      <c r="BA9" s="86" t="str">
        <f t="shared" si="0"/>
        <v/>
      </c>
      <c r="BB9" s="86"/>
      <c r="BC9" s="86" t="str">
        <f t="shared" si="1"/>
        <v>Roseville</v>
      </c>
      <c r="BD9" s="86" t="s">
        <v>102</v>
      </c>
      <c r="BE9" s="82">
        <f t="shared" si="2"/>
        <v>74</v>
      </c>
      <c r="BF9" s="205">
        <f t="shared" si="3"/>
        <v>74</v>
      </c>
      <c r="BG9" s="86"/>
      <c r="BH9" s="86" t="str">
        <f t="shared" si="4"/>
        <v/>
      </c>
      <c r="BI9" s="86" t="str">
        <f t="shared" si="5"/>
        <v/>
      </c>
      <c r="BJ9" s="86" t="str">
        <f t="shared" si="6"/>
        <v/>
      </c>
      <c r="BK9" s="86" t="str">
        <f t="shared" si="7"/>
        <v/>
      </c>
      <c r="BL9" s="86" t="str">
        <f t="shared" si="8"/>
        <v/>
      </c>
      <c r="BM9" s="86" t="str">
        <f t="shared" si="9"/>
        <v/>
      </c>
      <c r="BN9" s="86" t="str">
        <f t="shared" si="10"/>
        <v/>
      </c>
      <c r="BO9" s="86" t="str">
        <f t="shared" si="11"/>
        <v/>
      </c>
      <c r="BP9" s="86" t="str">
        <f t="shared" si="12"/>
        <v/>
      </c>
      <c r="BQ9" s="86" t="str">
        <f t="shared" si="13"/>
        <v/>
      </c>
      <c r="BR9" s="86" t="str">
        <f t="shared" si="14"/>
        <v/>
      </c>
      <c r="BS9" s="86" t="str">
        <f t="shared" si="15"/>
        <v/>
      </c>
      <c r="BT9" s="86" t="str">
        <f t="shared" ref="BT9:BT25" si="23">IF(AND(BS9&lt;&gt;"X", OR(ISNUMBER(SEARCH("D", X9)), ISNUMBER(SEARCH("F", X9)))), "X", "")</f>
        <v/>
      </c>
      <c r="BU9" s="86" t="str">
        <f t="shared" si="16"/>
        <v/>
      </c>
      <c r="BV9" s="86" t="str">
        <f t="shared" si="17"/>
        <v/>
      </c>
      <c r="BW9" s="86" t="str">
        <f t="shared" si="18"/>
        <v/>
      </c>
      <c r="BX9" s="86"/>
      <c r="BY9" s="86" t="str">
        <f t="shared" si="19"/>
        <v/>
      </c>
      <c r="BZ9" s="86" t="s">
        <v>104</v>
      </c>
      <c r="CA9" s="86" t="s">
        <v>104</v>
      </c>
      <c r="CB9" s="86" t="s">
        <v>104</v>
      </c>
      <c r="CC9" s="86"/>
      <c r="CD9" s="86" t="str">
        <f t="shared" si="20"/>
        <v/>
      </c>
      <c r="CE9" s="86"/>
      <c r="CF9" s="86"/>
      <c r="CG9" s="86" t="str">
        <f t="shared" si="21"/>
        <v>X</v>
      </c>
      <c r="CH9" s="86" t="str">
        <f t="shared" si="22"/>
        <v>X</v>
      </c>
      <c r="CI9" s="86"/>
      <c r="CJ9" s="28"/>
    </row>
    <row r="10" spans="2:88" x14ac:dyDescent="0.35">
      <c r="B10" s="25"/>
      <c r="C10" s="80">
        <v>174</v>
      </c>
      <c r="D10" s="128">
        <v>53043</v>
      </c>
      <c r="E10" s="129" t="s">
        <v>109</v>
      </c>
      <c r="F10" s="129" t="s">
        <v>367</v>
      </c>
      <c r="G10" s="129">
        <v>57.63</v>
      </c>
      <c r="H10" s="129">
        <v>3402</v>
      </c>
      <c r="I10" s="129">
        <v>4251</v>
      </c>
      <c r="J10" s="129">
        <v>1</v>
      </c>
      <c r="K10" s="129">
        <v>1</v>
      </c>
      <c r="L10" s="145">
        <v>38.748987730000003</v>
      </c>
      <c r="M10" s="145">
        <v>-121.284138</v>
      </c>
      <c r="N10" s="129" t="s">
        <v>368</v>
      </c>
      <c r="O10" s="129" t="s">
        <v>107</v>
      </c>
      <c r="P10" s="129" t="s">
        <v>100</v>
      </c>
      <c r="Q10" s="129" t="s">
        <v>123</v>
      </c>
      <c r="R10" s="129" t="s">
        <v>122</v>
      </c>
      <c r="S10" s="129" t="s">
        <v>123</v>
      </c>
      <c r="T10" s="129" t="s">
        <v>97</v>
      </c>
      <c r="U10" s="129">
        <v>6</v>
      </c>
      <c r="V10" s="129" t="s">
        <v>107</v>
      </c>
      <c r="W10" s="129" t="s">
        <v>96</v>
      </c>
      <c r="X10" s="129" t="s">
        <v>113</v>
      </c>
      <c r="Y10" s="129" t="s">
        <v>123</v>
      </c>
      <c r="Z10" s="129" t="s">
        <v>94</v>
      </c>
      <c r="AA10" s="129" t="s">
        <v>369</v>
      </c>
      <c r="AB10" s="81" t="s">
        <v>123</v>
      </c>
      <c r="AC10" s="129" t="s">
        <v>370</v>
      </c>
      <c r="AD10" s="81">
        <v>15</v>
      </c>
      <c r="AE10" s="129" t="s">
        <v>123</v>
      </c>
      <c r="AF10" s="129" t="s">
        <v>123</v>
      </c>
      <c r="AG10" s="129" t="s">
        <v>123</v>
      </c>
      <c r="AH10" s="81" t="s">
        <v>96</v>
      </c>
      <c r="AI10" s="81" t="s">
        <v>104</v>
      </c>
      <c r="AJ10" s="81" t="s">
        <v>371</v>
      </c>
      <c r="AK10" s="81" t="s">
        <v>372</v>
      </c>
      <c r="AL10" s="81" t="s">
        <v>109</v>
      </c>
      <c r="AM10" t="s">
        <v>360</v>
      </c>
      <c r="AN10" s="81" t="s">
        <v>123</v>
      </c>
      <c r="AO10" s="81" t="s">
        <v>33</v>
      </c>
      <c r="AP10" s="128"/>
      <c r="AQ10" s="82" t="str">
        <f t="shared" si="0"/>
        <v/>
      </c>
      <c r="AR10" s="82" t="str">
        <f t="shared" si="0"/>
        <v>X</v>
      </c>
      <c r="AS10" s="82" t="str">
        <f t="shared" si="0"/>
        <v/>
      </c>
      <c r="AT10" s="82" t="str">
        <f t="shared" si="0"/>
        <v/>
      </c>
      <c r="AU10" s="82" t="str">
        <f t="shared" si="0"/>
        <v/>
      </c>
      <c r="AV10" s="82" t="str">
        <f t="shared" si="0"/>
        <v/>
      </c>
      <c r="AW10" s="82" t="str">
        <f t="shared" si="0"/>
        <v>X</v>
      </c>
      <c r="AX10" s="82" t="str">
        <f t="shared" si="0"/>
        <v/>
      </c>
      <c r="AY10" s="82" t="str">
        <f t="shared" si="0"/>
        <v/>
      </c>
      <c r="AZ10" s="82" t="str">
        <f t="shared" si="0"/>
        <v/>
      </c>
      <c r="BA10" s="82" t="str">
        <f t="shared" si="0"/>
        <v/>
      </c>
      <c r="BB10" s="82"/>
      <c r="BC10" s="82" t="str">
        <f t="shared" si="1"/>
        <v>Roseville</v>
      </c>
      <c r="BD10" s="82" t="s">
        <v>102</v>
      </c>
      <c r="BE10" s="82">
        <f t="shared" si="2"/>
        <v>57.63</v>
      </c>
      <c r="BF10" s="204">
        <f t="shared" si="3"/>
        <v>57.63</v>
      </c>
      <c r="BG10" s="82"/>
      <c r="BH10" s="82" t="str">
        <f t="shared" si="4"/>
        <v/>
      </c>
      <c r="BI10" s="82" t="str">
        <f t="shared" si="5"/>
        <v/>
      </c>
      <c r="BJ10" s="82" t="str">
        <f t="shared" si="6"/>
        <v/>
      </c>
      <c r="BK10" s="82" t="str">
        <f t="shared" si="7"/>
        <v/>
      </c>
      <c r="BL10" s="82" t="str">
        <f t="shared" si="8"/>
        <v/>
      </c>
      <c r="BM10" s="82" t="str">
        <f t="shared" si="9"/>
        <v/>
      </c>
      <c r="BN10" s="82" t="str">
        <f t="shared" si="10"/>
        <v/>
      </c>
      <c r="BO10" s="82" t="str">
        <f t="shared" si="11"/>
        <v/>
      </c>
      <c r="BP10" s="82" t="str">
        <f t="shared" si="12"/>
        <v/>
      </c>
      <c r="BQ10" s="82" t="str">
        <f t="shared" si="13"/>
        <v/>
      </c>
      <c r="BR10" s="82" t="str">
        <f t="shared" si="14"/>
        <v/>
      </c>
      <c r="BS10" s="82" t="str">
        <f t="shared" si="15"/>
        <v/>
      </c>
      <c r="BT10" s="82" t="str">
        <f t="shared" si="23"/>
        <v/>
      </c>
      <c r="BU10" s="82" t="str">
        <f t="shared" si="16"/>
        <v/>
      </c>
      <c r="BV10" s="82" t="str">
        <f t="shared" si="17"/>
        <v/>
      </c>
      <c r="BW10" s="82" t="str">
        <f t="shared" si="18"/>
        <v/>
      </c>
      <c r="BX10" s="82"/>
      <c r="BY10" s="82" t="str">
        <f t="shared" si="19"/>
        <v/>
      </c>
      <c r="BZ10" s="82" t="s">
        <v>104</v>
      </c>
      <c r="CA10" s="82" t="s">
        <v>104</v>
      </c>
      <c r="CB10" s="82" t="s">
        <v>104</v>
      </c>
      <c r="CC10" s="82"/>
      <c r="CD10" s="82" t="str">
        <f t="shared" si="20"/>
        <v/>
      </c>
      <c r="CE10" s="82" t="s">
        <v>104</v>
      </c>
      <c r="CF10" s="82"/>
      <c r="CG10" s="82" t="str">
        <f t="shared" si="21"/>
        <v>X</v>
      </c>
      <c r="CH10" s="82" t="str">
        <f t="shared" si="22"/>
        <v/>
      </c>
      <c r="CI10" s="82"/>
      <c r="CJ10" s="26"/>
    </row>
    <row r="11" spans="2:88" x14ac:dyDescent="0.35">
      <c r="B11" s="27"/>
      <c r="C11" s="84">
        <v>175</v>
      </c>
      <c r="D11" s="126">
        <v>53044</v>
      </c>
      <c r="E11" s="127" t="s">
        <v>109</v>
      </c>
      <c r="F11" s="141" t="s">
        <v>373</v>
      </c>
      <c r="G11" s="127">
        <v>40.81</v>
      </c>
      <c r="H11" s="127">
        <v>3402</v>
      </c>
      <c r="I11" s="127">
        <v>4251</v>
      </c>
      <c r="J11" s="127">
        <v>1</v>
      </c>
      <c r="K11" s="127">
        <v>1</v>
      </c>
      <c r="L11" s="146">
        <v>38.748832929999999</v>
      </c>
      <c r="M11" s="146">
        <v>-121.2841004</v>
      </c>
      <c r="N11" s="127" t="s">
        <v>374</v>
      </c>
      <c r="O11" s="142" t="s">
        <v>107</v>
      </c>
      <c r="P11" s="127" t="s">
        <v>94</v>
      </c>
      <c r="Q11" s="127" t="s">
        <v>94</v>
      </c>
      <c r="R11" s="127" t="s">
        <v>95</v>
      </c>
      <c r="S11" s="127" t="s">
        <v>123</v>
      </c>
      <c r="T11" s="127" t="s">
        <v>97</v>
      </c>
      <c r="U11" s="127">
        <v>6</v>
      </c>
      <c r="V11" s="127" t="s">
        <v>107</v>
      </c>
      <c r="W11" s="127" t="s">
        <v>96</v>
      </c>
      <c r="X11" s="127" t="s">
        <v>107</v>
      </c>
      <c r="Y11" s="127" t="s">
        <v>96</v>
      </c>
      <c r="Z11" s="127" t="s">
        <v>94</v>
      </c>
      <c r="AA11" s="127" t="s">
        <v>369</v>
      </c>
      <c r="AB11" s="85" t="s">
        <v>96</v>
      </c>
      <c r="AC11" s="127" t="s">
        <v>375</v>
      </c>
      <c r="AD11" s="85">
        <v>15</v>
      </c>
      <c r="AE11" s="127" t="s">
        <v>123</v>
      </c>
      <c r="AF11" s="127" t="s">
        <v>123</v>
      </c>
      <c r="AG11" s="127" t="s">
        <v>96</v>
      </c>
      <c r="AH11" s="85" t="s">
        <v>96</v>
      </c>
      <c r="AI11" s="85" t="s">
        <v>104</v>
      </c>
      <c r="AJ11" s="85" t="s">
        <v>376</v>
      </c>
      <c r="AK11" s="85" t="s">
        <v>377</v>
      </c>
      <c r="AL11" s="85" t="s">
        <v>109</v>
      </c>
      <c r="AM11" t="s">
        <v>378</v>
      </c>
      <c r="AN11" s="85" t="s">
        <v>123</v>
      </c>
      <c r="AO11" s="85" t="s">
        <v>33</v>
      </c>
      <c r="AP11" s="126"/>
      <c r="AQ11" s="86" t="str">
        <f t="shared" si="0"/>
        <v>X</v>
      </c>
      <c r="AR11" s="86" t="str">
        <f t="shared" si="0"/>
        <v/>
      </c>
      <c r="AS11" s="86" t="str">
        <f t="shared" si="0"/>
        <v/>
      </c>
      <c r="AT11" s="86" t="str">
        <f t="shared" si="0"/>
        <v>X</v>
      </c>
      <c r="AU11" s="86" t="str">
        <f t="shared" si="0"/>
        <v/>
      </c>
      <c r="AV11" s="86" t="str">
        <f t="shared" si="0"/>
        <v/>
      </c>
      <c r="AW11" s="86" t="str">
        <f t="shared" si="0"/>
        <v/>
      </c>
      <c r="AX11" s="86" t="str">
        <f t="shared" si="0"/>
        <v/>
      </c>
      <c r="AY11" s="86" t="str">
        <f t="shared" si="0"/>
        <v/>
      </c>
      <c r="AZ11" s="86" t="str">
        <f t="shared" si="0"/>
        <v/>
      </c>
      <c r="BA11" s="86" t="str">
        <f t="shared" si="0"/>
        <v/>
      </c>
      <c r="BB11" s="86"/>
      <c r="BC11" s="86" t="str">
        <f t="shared" si="1"/>
        <v>Roseville</v>
      </c>
      <c r="BD11" s="86" t="s">
        <v>102</v>
      </c>
      <c r="BE11" s="82">
        <f t="shared" si="2"/>
        <v>40.81</v>
      </c>
      <c r="BF11" s="205">
        <f t="shared" si="3"/>
        <v>40.81</v>
      </c>
      <c r="BG11" s="86"/>
      <c r="BH11" s="86" t="str">
        <f t="shared" si="4"/>
        <v/>
      </c>
      <c r="BI11" s="86" t="str">
        <f t="shared" si="5"/>
        <v/>
      </c>
      <c r="BJ11" s="86" t="str">
        <f t="shared" si="6"/>
        <v/>
      </c>
      <c r="BK11" s="86" t="str">
        <f t="shared" si="7"/>
        <v/>
      </c>
      <c r="BL11" s="86" t="str">
        <f t="shared" si="8"/>
        <v/>
      </c>
      <c r="BM11" s="86" t="str">
        <f t="shared" si="9"/>
        <v/>
      </c>
      <c r="BN11" s="86" t="str">
        <f t="shared" si="10"/>
        <v/>
      </c>
      <c r="BO11" s="86" t="str">
        <f t="shared" si="11"/>
        <v/>
      </c>
      <c r="BP11" s="86" t="str">
        <f t="shared" si="12"/>
        <v/>
      </c>
      <c r="BQ11" s="86" t="str">
        <f t="shared" si="13"/>
        <v/>
      </c>
      <c r="BR11" s="86" t="str">
        <f t="shared" si="14"/>
        <v/>
      </c>
      <c r="BS11" s="86" t="str">
        <f t="shared" si="15"/>
        <v/>
      </c>
      <c r="BT11" s="86" t="str">
        <f t="shared" si="23"/>
        <v/>
      </c>
      <c r="BU11" s="86" t="str">
        <f t="shared" si="16"/>
        <v/>
      </c>
      <c r="BV11" s="86" t="str">
        <f t="shared" si="17"/>
        <v/>
      </c>
      <c r="BW11" s="86" t="str">
        <f t="shared" si="18"/>
        <v/>
      </c>
      <c r="BX11" s="86"/>
      <c r="BY11" s="86" t="str">
        <f t="shared" si="19"/>
        <v/>
      </c>
      <c r="BZ11" s="86" t="s">
        <v>104</v>
      </c>
      <c r="CA11" s="86" t="s">
        <v>104</v>
      </c>
      <c r="CB11" s="86" t="s">
        <v>104</v>
      </c>
      <c r="CC11" s="86"/>
      <c r="CD11" s="86" t="str">
        <f t="shared" si="20"/>
        <v/>
      </c>
      <c r="CE11" s="86" t="s">
        <v>104</v>
      </c>
      <c r="CF11" s="86"/>
      <c r="CG11" s="86" t="str">
        <f t="shared" si="21"/>
        <v>X</v>
      </c>
      <c r="CH11" s="86" t="str">
        <f t="shared" si="22"/>
        <v/>
      </c>
      <c r="CI11" s="86"/>
      <c r="CJ11" s="28"/>
    </row>
    <row r="12" spans="2:88" x14ac:dyDescent="0.35">
      <c r="B12" s="25"/>
      <c r="C12" s="80">
        <v>214</v>
      </c>
      <c r="D12" s="124">
        <v>53163</v>
      </c>
      <c r="E12" s="125" t="s">
        <v>109</v>
      </c>
      <c r="F12" s="125" t="s">
        <v>379</v>
      </c>
      <c r="G12" s="129">
        <v>26.68</v>
      </c>
      <c r="H12" s="129">
        <v>13340</v>
      </c>
      <c r="I12" s="129">
        <v>1448</v>
      </c>
      <c r="J12" s="129">
        <v>1</v>
      </c>
      <c r="K12" s="129">
        <v>1</v>
      </c>
      <c r="L12" s="145">
        <v>38.747577999999997</v>
      </c>
      <c r="M12" s="145">
        <v>-121.26330799999999</v>
      </c>
      <c r="N12" s="129" t="s">
        <v>380</v>
      </c>
      <c r="O12" s="129" t="s">
        <v>129</v>
      </c>
      <c r="P12" s="129" t="s">
        <v>94</v>
      </c>
      <c r="Q12" s="129" t="s">
        <v>123</v>
      </c>
      <c r="R12" s="129" t="s">
        <v>122</v>
      </c>
      <c r="S12" s="129" t="s">
        <v>96</v>
      </c>
      <c r="T12" s="129" t="s">
        <v>98</v>
      </c>
      <c r="U12" s="129">
        <v>8</v>
      </c>
      <c r="V12" s="129" t="s">
        <v>107</v>
      </c>
      <c r="W12" s="129" t="s">
        <v>96</v>
      </c>
      <c r="X12" s="129" t="s">
        <v>107</v>
      </c>
      <c r="Y12" s="129" t="s">
        <v>96</v>
      </c>
      <c r="Z12" s="129" t="s">
        <v>96</v>
      </c>
      <c r="AA12" s="129" t="s">
        <v>99</v>
      </c>
      <c r="AB12" s="81" t="s">
        <v>96</v>
      </c>
      <c r="AC12" s="129" t="s">
        <v>381</v>
      </c>
      <c r="AD12" s="81">
        <v>8.5</v>
      </c>
      <c r="AE12" s="129" t="s">
        <v>96</v>
      </c>
      <c r="AF12" s="129" t="s">
        <v>96</v>
      </c>
      <c r="AG12" s="129" t="s">
        <v>123</v>
      </c>
      <c r="AH12" s="81" t="s">
        <v>96</v>
      </c>
      <c r="AI12" s="81">
        <v>2</v>
      </c>
      <c r="AJ12" s="81" t="s">
        <v>382</v>
      </c>
      <c r="AK12" s="81" t="s">
        <v>122</v>
      </c>
      <c r="AL12" s="81" t="s">
        <v>109</v>
      </c>
      <c r="AM12" t="s">
        <v>378</v>
      </c>
      <c r="AN12" s="81" t="s">
        <v>96</v>
      </c>
      <c r="AO12" s="81" t="s">
        <v>33</v>
      </c>
      <c r="AP12" s="128"/>
      <c r="AQ12" s="82" t="str">
        <f t="shared" si="0"/>
        <v>X</v>
      </c>
      <c r="AR12" s="82" t="str">
        <f t="shared" si="0"/>
        <v>X</v>
      </c>
      <c r="AS12" s="82" t="str">
        <f t="shared" si="0"/>
        <v>X</v>
      </c>
      <c r="AT12" s="82" t="str">
        <f t="shared" si="0"/>
        <v/>
      </c>
      <c r="AU12" s="82" t="str">
        <f t="shared" si="0"/>
        <v>X</v>
      </c>
      <c r="AV12" s="82" t="str">
        <f t="shared" si="0"/>
        <v>X</v>
      </c>
      <c r="AW12" s="82" t="str">
        <f t="shared" si="0"/>
        <v/>
      </c>
      <c r="AX12" s="82" t="str">
        <f t="shared" si="0"/>
        <v/>
      </c>
      <c r="AY12" s="82" t="str">
        <f t="shared" si="0"/>
        <v/>
      </c>
      <c r="AZ12" s="82" t="str">
        <f t="shared" si="0"/>
        <v/>
      </c>
      <c r="BA12" s="82" t="str">
        <f t="shared" si="0"/>
        <v/>
      </c>
      <c r="BB12" s="82"/>
      <c r="BC12" s="82" t="str">
        <f t="shared" si="1"/>
        <v>Roseville</v>
      </c>
      <c r="BD12" s="82" t="s">
        <v>102</v>
      </c>
      <c r="BE12" s="82">
        <f t="shared" si="2"/>
        <v>26.68</v>
      </c>
      <c r="BF12" s="204">
        <f t="shared" si="3"/>
        <v>26.68</v>
      </c>
      <c r="BG12" s="82"/>
      <c r="BH12" s="82" t="str">
        <f t="shared" si="4"/>
        <v/>
      </c>
      <c r="BI12" s="82" t="str">
        <f t="shared" si="5"/>
        <v/>
      </c>
      <c r="BJ12" s="82" t="str">
        <f t="shared" si="6"/>
        <v/>
      </c>
      <c r="BK12" s="82" t="str">
        <f t="shared" si="7"/>
        <v/>
      </c>
      <c r="BL12" s="82" t="str">
        <f t="shared" si="8"/>
        <v/>
      </c>
      <c r="BM12" s="82" t="str">
        <f t="shared" si="9"/>
        <v/>
      </c>
      <c r="BN12" s="82" t="str">
        <f t="shared" si="10"/>
        <v/>
      </c>
      <c r="BO12" s="82" t="str">
        <f t="shared" si="11"/>
        <v/>
      </c>
      <c r="BP12" s="82" t="str">
        <f t="shared" si="12"/>
        <v/>
      </c>
      <c r="BQ12" s="82" t="str">
        <f t="shared" si="13"/>
        <v/>
      </c>
      <c r="BR12" s="82" t="str">
        <f t="shared" si="14"/>
        <v/>
      </c>
      <c r="BS12" s="82" t="str">
        <f t="shared" si="15"/>
        <v/>
      </c>
      <c r="BT12" s="82" t="str">
        <f t="shared" si="23"/>
        <v/>
      </c>
      <c r="BU12" s="82" t="str">
        <f t="shared" si="16"/>
        <v/>
      </c>
      <c r="BV12" s="82" t="str">
        <f t="shared" si="17"/>
        <v/>
      </c>
      <c r="BW12" s="82" t="str">
        <f t="shared" si="18"/>
        <v/>
      </c>
      <c r="BX12" s="82"/>
      <c r="BY12" s="82" t="str">
        <f t="shared" si="19"/>
        <v/>
      </c>
      <c r="BZ12" s="82" t="s">
        <v>104</v>
      </c>
      <c r="CA12" s="82" t="s">
        <v>104</v>
      </c>
      <c r="CB12" s="82" t="s">
        <v>104</v>
      </c>
      <c r="CC12" s="82"/>
      <c r="CD12" s="82" t="str">
        <f t="shared" si="20"/>
        <v/>
      </c>
      <c r="CE12" s="82" t="s">
        <v>104</v>
      </c>
      <c r="CF12" s="82"/>
      <c r="CG12" s="82" t="str">
        <f t="shared" si="21"/>
        <v/>
      </c>
      <c r="CH12" s="82" t="str">
        <f t="shared" si="22"/>
        <v/>
      </c>
      <c r="CI12" s="82"/>
      <c r="CJ12" s="26"/>
    </row>
    <row r="13" spans="2:88" x14ac:dyDescent="0.35">
      <c r="B13" s="27"/>
      <c r="C13" s="84">
        <v>243</v>
      </c>
      <c r="D13" s="130">
        <v>53295</v>
      </c>
      <c r="E13" s="131" t="s">
        <v>109</v>
      </c>
      <c r="F13" s="143" t="s">
        <v>383</v>
      </c>
      <c r="G13" s="127">
        <v>4.37</v>
      </c>
      <c r="H13" s="127">
        <v>13340</v>
      </c>
      <c r="I13" s="127">
        <v>1448</v>
      </c>
      <c r="J13" s="127">
        <v>1</v>
      </c>
      <c r="K13" s="127">
        <v>1</v>
      </c>
      <c r="L13" s="146">
        <v>38.74748263</v>
      </c>
      <c r="M13" s="146">
        <v>-121.2619749</v>
      </c>
      <c r="N13" s="127" t="s">
        <v>352</v>
      </c>
      <c r="O13" s="142" t="s">
        <v>129</v>
      </c>
      <c r="P13" s="127" t="s">
        <v>94</v>
      </c>
      <c r="Q13" s="127" t="s">
        <v>123</v>
      </c>
      <c r="R13" s="127" t="s">
        <v>122</v>
      </c>
      <c r="S13" s="127" t="s">
        <v>96</v>
      </c>
      <c r="T13" s="127" t="s">
        <v>97</v>
      </c>
      <c r="U13" s="127">
        <v>3</v>
      </c>
      <c r="V13" s="127" t="s">
        <v>107</v>
      </c>
      <c r="W13" s="127" t="s">
        <v>96</v>
      </c>
      <c r="X13" s="127" t="s">
        <v>107</v>
      </c>
      <c r="Y13" s="127" t="s">
        <v>96</v>
      </c>
      <c r="Z13" s="127" t="s">
        <v>96</v>
      </c>
      <c r="AA13" s="127" t="s">
        <v>99</v>
      </c>
      <c r="AB13" s="85" t="s">
        <v>96</v>
      </c>
      <c r="AC13" s="127" t="s">
        <v>381</v>
      </c>
      <c r="AD13" s="85">
        <v>8.5</v>
      </c>
      <c r="AE13" s="127" t="s">
        <v>96</v>
      </c>
      <c r="AF13" s="127" t="s">
        <v>96</v>
      </c>
      <c r="AG13" s="127" t="s">
        <v>96</v>
      </c>
      <c r="AH13" s="85" t="s">
        <v>96</v>
      </c>
      <c r="AI13" s="85">
        <v>2</v>
      </c>
      <c r="AJ13" s="85" t="s">
        <v>384</v>
      </c>
      <c r="AK13" s="85" t="s">
        <v>122</v>
      </c>
      <c r="AL13" s="85" t="s">
        <v>109</v>
      </c>
      <c r="AM13" t="s">
        <v>385</v>
      </c>
      <c r="AN13" s="85" t="s">
        <v>96</v>
      </c>
      <c r="AO13" s="85" t="s">
        <v>33</v>
      </c>
      <c r="AP13" s="126"/>
      <c r="AQ13" s="86" t="str">
        <f t="shared" si="0"/>
        <v/>
      </c>
      <c r="AR13" s="86" t="str">
        <f t="shared" si="0"/>
        <v/>
      </c>
      <c r="AS13" s="86" t="str">
        <f t="shared" si="0"/>
        <v/>
      </c>
      <c r="AT13" s="86" t="str">
        <f t="shared" si="0"/>
        <v/>
      </c>
      <c r="AU13" s="86" t="str">
        <f t="shared" si="0"/>
        <v/>
      </c>
      <c r="AV13" s="86" t="str">
        <f t="shared" si="0"/>
        <v/>
      </c>
      <c r="AW13" s="86" t="str">
        <f t="shared" si="0"/>
        <v>X</v>
      </c>
      <c r="AX13" s="86" t="str">
        <f t="shared" si="0"/>
        <v/>
      </c>
      <c r="AY13" s="86" t="str">
        <f t="shared" si="0"/>
        <v/>
      </c>
      <c r="AZ13" s="86" t="str">
        <f t="shared" si="0"/>
        <v/>
      </c>
      <c r="BA13" s="86" t="str">
        <f t="shared" si="0"/>
        <v/>
      </c>
      <c r="BB13" s="86"/>
      <c r="BC13" s="86" t="str">
        <f t="shared" si="1"/>
        <v>Roseville</v>
      </c>
      <c r="BD13" s="86" t="s">
        <v>386</v>
      </c>
      <c r="BE13" s="82">
        <f t="shared" si="2"/>
        <v>4.37</v>
      </c>
      <c r="BF13" s="205">
        <f t="shared" si="3"/>
        <v>4.37</v>
      </c>
      <c r="BG13" s="86"/>
      <c r="BH13" s="86" t="str">
        <f t="shared" si="4"/>
        <v/>
      </c>
      <c r="BI13" s="86" t="str">
        <f t="shared" si="5"/>
        <v/>
      </c>
      <c r="BJ13" s="86" t="str">
        <f t="shared" si="6"/>
        <v/>
      </c>
      <c r="BK13" s="86" t="str">
        <f t="shared" si="7"/>
        <v/>
      </c>
      <c r="BL13" s="86" t="str">
        <f t="shared" si="8"/>
        <v/>
      </c>
      <c r="BM13" s="86" t="str">
        <f t="shared" si="9"/>
        <v/>
      </c>
      <c r="BN13" s="86" t="str">
        <f t="shared" si="10"/>
        <v/>
      </c>
      <c r="BO13" s="86" t="str">
        <f t="shared" si="11"/>
        <v/>
      </c>
      <c r="BP13" s="86" t="str">
        <f t="shared" si="12"/>
        <v/>
      </c>
      <c r="BQ13" s="86" t="str">
        <f t="shared" si="13"/>
        <v/>
      </c>
      <c r="BR13" s="86" t="str">
        <f t="shared" si="14"/>
        <v/>
      </c>
      <c r="BS13" s="86" t="str">
        <f t="shared" si="15"/>
        <v/>
      </c>
      <c r="BT13" s="86" t="str">
        <f t="shared" si="23"/>
        <v/>
      </c>
      <c r="BU13" s="86" t="str">
        <f t="shared" si="16"/>
        <v/>
      </c>
      <c r="BV13" s="86" t="str">
        <f t="shared" si="17"/>
        <v/>
      </c>
      <c r="BW13" s="86" t="str">
        <f t="shared" si="18"/>
        <v/>
      </c>
      <c r="BX13" s="86"/>
      <c r="BY13" s="86" t="str">
        <f t="shared" si="19"/>
        <v/>
      </c>
      <c r="BZ13" s="86" t="s">
        <v>104</v>
      </c>
      <c r="CA13" s="86" t="s">
        <v>104</v>
      </c>
      <c r="CB13" s="86" t="s">
        <v>104</v>
      </c>
      <c r="CC13" s="86"/>
      <c r="CD13" s="86" t="str">
        <f t="shared" si="20"/>
        <v/>
      </c>
      <c r="CE13" s="86" t="s">
        <v>104</v>
      </c>
      <c r="CF13" s="86"/>
      <c r="CG13" s="86" t="str">
        <f t="shared" si="21"/>
        <v/>
      </c>
      <c r="CH13" s="86" t="str">
        <f t="shared" si="22"/>
        <v/>
      </c>
      <c r="CI13" s="86"/>
      <c r="CJ13" s="28"/>
    </row>
    <row r="14" spans="2:88" x14ac:dyDescent="0.35">
      <c r="B14" s="25"/>
      <c r="C14" s="80">
        <v>190</v>
      </c>
      <c r="D14" s="128">
        <v>53079</v>
      </c>
      <c r="E14" s="129" t="s">
        <v>109</v>
      </c>
      <c r="F14" s="129" t="s">
        <v>387</v>
      </c>
      <c r="G14" s="129">
        <v>4.3499999999999996</v>
      </c>
      <c r="H14" s="129">
        <v>4241</v>
      </c>
      <c r="I14" s="129">
        <v>5807</v>
      </c>
      <c r="J14" s="129">
        <v>1</v>
      </c>
      <c r="K14" s="129">
        <v>1</v>
      </c>
      <c r="L14" s="145">
        <v>38.735717999999999</v>
      </c>
      <c r="M14" s="145">
        <v>-121.27186399999999</v>
      </c>
      <c r="N14" s="129" t="s">
        <v>388</v>
      </c>
      <c r="O14" s="129" t="s">
        <v>107</v>
      </c>
      <c r="P14" s="129" t="s">
        <v>94</v>
      </c>
      <c r="Q14" s="129" t="s">
        <v>94</v>
      </c>
      <c r="R14" s="129" t="s">
        <v>95</v>
      </c>
      <c r="S14" s="129" t="s">
        <v>96</v>
      </c>
      <c r="T14" s="129" t="s">
        <v>98</v>
      </c>
      <c r="U14" s="129">
        <v>6</v>
      </c>
      <c r="V14" s="129" t="s">
        <v>107</v>
      </c>
      <c r="W14" s="129" t="s">
        <v>96</v>
      </c>
      <c r="X14" s="129" t="s">
        <v>108</v>
      </c>
      <c r="Y14" s="129" t="s">
        <v>96</v>
      </c>
      <c r="Z14" s="129" t="s">
        <v>96</v>
      </c>
      <c r="AA14" s="129" t="s">
        <v>99</v>
      </c>
      <c r="AB14" s="81" t="s">
        <v>96</v>
      </c>
      <c r="AC14" s="129" t="s">
        <v>389</v>
      </c>
      <c r="AD14" s="81">
        <v>4.5</v>
      </c>
      <c r="AE14" s="129" t="s">
        <v>96</v>
      </c>
      <c r="AF14" s="129" t="s">
        <v>96</v>
      </c>
      <c r="AG14" s="129" t="s">
        <v>94</v>
      </c>
      <c r="AH14" s="81" t="s">
        <v>94</v>
      </c>
      <c r="AI14" s="81" t="s">
        <v>104</v>
      </c>
      <c r="AJ14" s="81" t="s">
        <v>390</v>
      </c>
      <c r="AK14" s="81" t="s">
        <v>122</v>
      </c>
      <c r="AL14" s="81" t="s">
        <v>109</v>
      </c>
      <c r="AM14" t="s">
        <v>385</v>
      </c>
      <c r="AN14" s="81" t="s">
        <v>96</v>
      </c>
      <c r="AO14" s="81" t="s">
        <v>33</v>
      </c>
      <c r="AP14" s="128"/>
      <c r="AQ14" s="82" t="str">
        <f t="shared" si="0"/>
        <v/>
      </c>
      <c r="AR14" s="82" t="str">
        <f t="shared" si="0"/>
        <v>X</v>
      </c>
      <c r="AS14" s="82" t="str">
        <f t="shared" si="0"/>
        <v>X</v>
      </c>
      <c r="AT14" s="82" t="str">
        <f t="shared" si="0"/>
        <v/>
      </c>
      <c r="AU14" s="82" t="str">
        <f t="shared" si="0"/>
        <v/>
      </c>
      <c r="AV14" s="82" t="str">
        <f t="shared" si="0"/>
        <v/>
      </c>
      <c r="AW14" s="82" t="str">
        <f t="shared" si="0"/>
        <v/>
      </c>
      <c r="AX14" s="82" t="str">
        <f t="shared" si="0"/>
        <v/>
      </c>
      <c r="AY14" s="82" t="str">
        <f t="shared" si="0"/>
        <v/>
      </c>
      <c r="AZ14" s="82" t="str">
        <f t="shared" si="0"/>
        <v/>
      </c>
      <c r="BA14" s="82" t="str">
        <f t="shared" si="0"/>
        <v/>
      </c>
      <c r="BB14" s="82"/>
      <c r="BC14" s="82" t="str">
        <f t="shared" si="1"/>
        <v>Roseville</v>
      </c>
      <c r="BD14" s="82" t="s">
        <v>133</v>
      </c>
      <c r="BE14" s="82">
        <f t="shared" si="2"/>
        <v>4.3499999999999996</v>
      </c>
      <c r="BF14" s="204">
        <f t="shared" si="3"/>
        <v>4.3499999999999996</v>
      </c>
      <c r="BG14" s="82"/>
      <c r="BH14" s="82" t="str">
        <f t="shared" si="4"/>
        <v/>
      </c>
      <c r="BI14" s="82" t="str">
        <f t="shared" si="5"/>
        <v/>
      </c>
      <c r="BJ14" s="82" t="str">
        <f t="shared" si="6"/>
        <v/>
      </c>
      <c r="BK14" s="82" t="str">
        <f t="shared" si="7"/>
        <v/>
      </c>
      <c r="BL14" s="82" t="str">
        <f t="shared" si="8"/>
        <v/>
      </c>
      <c r="BM14" s="82" t="str">
        <f t="shared" si="9"/>
        <v>X</v>
      </c>
      <c r="BN14" s="82">
        <f t="shared" si="10"/>
        <v>3.5</v>
      </c>
      <c r="BO14" s="82" t="str">
        <f t="shared" si="11"/>
        <v/>
      </c>
      <c r="BP14" s="82" t="str">
        <f t="shared" si="12"/>
        <v/>
      </c>
      <c r="BQ14" s="82" t="str">
        <f t="shared" si="13"/>
        <v/>
      </c>
      <c r="BR14" s="82" t="str">
        <f t="shared" si="14"/>
        <v/>
      </c>
      <c r="BS14" s="82" t="str">
        <f t="shared" si="15"/>
        <v/>
      </c>
      <c r="BT14" s="82" t="str">
        <f t="shared" si="23"/>
        <v/>
      </c>
      <c r="BU14" s="82" t="str">
        <f t="shared" si="16"/>
        <v/>
      </c>
      <c r="BV14" s="82" t="str">
        <f t="shared" si="17"/>
        <v/>
      </c>
      <c r="BW14" s="82" t="str">
        <f t="shared" si="18"/>
        <v/>
      </c>
      <c r="BX14" s="82"/>
      <c r="BY14" s="82" t="str">
        <f t="shared" si="19"/>
        <v>X</v>
      </c>
      <c r="BZ14" s="82" t="s">
        <v>104</v>
      </c>
      <c r="CA14" s="82" t="s">
        <v>104</v>
      </c>
      <c r="CB14" s="82" t="s">
        <v>104</v>
      </c>
      <c r="CC14" s="82"/>
      <c r="CD14" s="82" t="str">
        <f t="shared" si="20"/>
        <v/>
      </c>
      <c r="CE14" s="82" t="s">
        <v>104</v>
      </c>
      <c r="CF14" s="82"/>
      <c r="CG14" s="82" t="str">
        <f t="shared" si="21"/>
        <v>X</v>
      </c>
      <c r="CH14" s="82" t="str">
        <f t="shared" si="22"/>
        <v>X</v>
      </c>
      <c r="CI14" s="82"/>
      <c r="CJ14" s="26"/>
    </row>
    <row r="15" spans="2:88" x14ac:dyDescent="0.35">
      <c r="B15" s="27"/>
      <c r="C15" s="84">
        <v>264</v>
      </c>
      <c r="D15" s="126">
        <v>53336</v>
      </c>
      <c r="E15" s="127" t="s">
        <v>109</v>
      </c>
      <c r="F15" s="141" t="s">
        <v>391</v>
      </c>
      <c r="G15" s="127">
        <v>2.74</v>
      </c>
      <c r="H15" s="127">
        <v>1529</v>
      </c>
      <c r="I15" s="127">
        <v>7285</v>
      </c>
      <c r="J15" s="127">
        <v>1</v>
      </c>
      <c r="K15" s="127">
        <v>1</v>
      </c>
      <c r="L15" s="146">
        <v>38.752561139999997</v>
      </c>
      <c r="M15" s="146">
        <v>-121.30912069999999</v>
      </c>
      <c r="N15" s="127" t="s">
        <v>165</v>
      </c>
      <c r="O15" s="142" t="s">
        <v>108</v>
      </c>
      <c r="P15" s="127" t="s">
        <v>94</v>
      </c>
      <c r="Q15" s="127" t="s">
        <v>94</v>
      </c>
      <c r="R15" s="127" t="s">
        <v>95</v>
      </c>
      <c r="S15" s="127" t="s">
        <v>96</v>
      </c>
      <c r="T15" s="127" t="s">
        <v>98</v>
      </c>
      <c r="U15" s="127">
        <v>4</v>
      </c>
      <c r="V15" s="127" t="s">
        <v>392</v>
      </c>
      <c r="W15" s="127" t="s">
        <v>96</v>
      </c>
      <c r="X15" s="127" t="s">
        <v>392</v>
      </c>
      <c r="Y15" s="127" t="s">
        <v>94</v>
      </c>
      <c r="Z15" s="127" t="s">
        <v>96</v>
      </c>
      <c r="AA15" s="127" t="s">
        <v>99</v>
      </c>
      <c r="AB15" s="85" t="s">
        <v>96</v>
      </c>
      <c r="AC15" s="127" t="s">
        <v>393</v>
      </c>
      <c r="AD15" s="85">
        <v>8</v>
      </c>
      <c r="AE15" s="127" t="s">
        <v>96</v>
      </c>
      <c r="AF15" s="127" t="s">
        <v>96</v>
      </c>
      <c r="AG15" s="127" t="s">
        <v>94</v>
      </c>
      <c r="AH15" s="85" t="s">
        <v>96</v>
      </c>
      <c r="AI15" s="85">
        <v>2</v>
      </c>
      <c r="AJ15" s="85" t="s">
        <v>394</v>
      </c>
      <c r="AK15" s="85" t="s">
        <v>395</v>
      </c>
      <c r="AL15" s="85" t="s">
        <v>109</v>
      </c>
      <c r="AM15" t="s">
        <v>104</v>
      </c>
      <c r="AN15" s="85" t="s">
        <v>96</v>
      </c>
      <c r="AO15" s="85" t="s">
        <v>33</v>
      </c>
      <c r="AP15" s="126"/>
      <c r="AQ15" s="86" t="str">
        <f t="shared" si="0"/>
        <v/>
      </c>
      <c r="AR15" s="86" t="str">
        <f t="shared" si="0"/>
        <v/>
      </c>
      <c r="AS15" s="86" t="str">
        <f t="shared" si="0"/>
        <v/>
      </c>
      <c r="AT15" s="86" t="str">
        <f t="shared" si="0"/>
        <v>X</v>
      </c>
      <c r="AU15" s="86" t="str">
        <f t="shared" si="0"/>
        <v/>
      </c>
      <c r="AV15" s="86" t="str">
        <f t="shared" si="0"/>
        <v/>
      </c>
      <c r="AW15" s="86" t="str">
        <f t="shared" si="0"/>
        <v/>
      </c>
      <c r="AX15" s="86" t="str">
        <f t="shared" si="0"/>
        <v/>
      </c>
      <c r="AY15" s="86" t="str">
        <f t="shared" si="0"/>
        <v/>
      </c>
      <c r="AZ15" s="86" t="str">
        <f t="shared" si="0"/>
        <v/>
      </c>
      <c r="BA15" s="86" t="str">
        <f t="shared" si="0"/>
        <v/>
      </c>
      <c r="BB15" s="86"/>
      <c r="BC15" s="86" t="str">
        <f t="shared" si="1"/>
        <v>Roseville</v>
      </c>
      <c r="BD15" s="86" t="s">
        <v>159</v>
      </c>
      <c r="BE15" s="82">
        <f t="shared" si="2"/>
        <v>2.74</v>
      </c>
      <c r="BF15" s="205">
        <f t="shared" si="3"/>
        <v>2.74</v>
      </c>
      <c r="BG15" s="86"/>
      <c r="BH15" s="86" t="str">
        <f t="shared" si="4"/>
        <v/>
      </c>
      <c r="BI15" s="86" t="str">
        <f t="shared" si="5"/>
        <v/>
      </c>
      <c r="BJ15" s="86" t="str">
        <f t="shared" si="6"/>
        <v/>
      </c>
      <c r="BK15" s="86" t="str">
        <f t="shared" si="7"/>
        <v/>
      </c>
      <c r="BL15" s="86" t="str">
        <f t="shared" si="8"/>
        <v/>
      </c>
      <c r="BM15" s="86" t="str">
        <f t="shared" si="9"/>
        <v/>
      </c>
      <c r="BN15" s="86" t="str">
        <f t="shared" si="10"/>
        <v/>
      </c>
      <c r="BO15" s="86" t="str">
        <f t="shared" si="11"/>
        <v/>
      </c>
      <c r="BP15" s="86" t="str">
        <f t="shared" si="12"/>
        <v/>
      </c>
      <c r="BQ15" s="86" t="str">
        <f t="shared" si="13"/>
        <v/>
      </c>
      <c r="BR15" s="86" t="str">
        <f t="shared" si="14"/>
        <v/>
      </c>
      <c r="BS15" s="86" t="str">
        <f t="shared" si="15"/>
        <v/>
      </c>
      <c r="BT15" s="86" t="str">
        <f t="shared" si="23"/>
        <v/>
      </c>
      <c r="BU15" s="86" t="str">
        <f t="shared" si="16"/>
        <v>X</v>
      </c>
      <c r="BV15" s="86" t="str">
        <f t="shared" si="17"/>
        <v/>
      </c>
      <c r="BW15" s="86" t="str">
        <f t="shared" si="18"/>
        <v>X</v>
      </c>
      <c r="BX15" s="86"/>
      <c r="BY15" s="86" t="str">
        <f t="shared" si="19"/>
        <v>X</v>
      </c>
      <c r="BZ15" s="86" t="s">
        <v>104</v>
      </c>
      <c r="CA15" s="86" t="s">
        <v>104</v>
      </c>
      <c r="CB15" s="86" t="s">
        <v>104</v>
      </c>
      <c r="CC15" s="86"/>
      <c r="CD15" s="86" t="str">
        <f t="shared" si="20"/>
        <v/>
      </c>
      <c r="CE15" s="86" t="s">
        <v>104</v>
      </c>
      <c r="CF15" s="86"/>
      <c r="CG15" s="86" t="str">
        <f t="shared" si="21"/>
        <v/>
      </c>
      <c r="CH15" s="86" t="str">
        <f t="shared" si="22"/>
        <v/>
      </c>
      <c r="CI15" s="86"/>
      <c r="CJ15" s="28"/>
    </row>
    <row r="16" spans="2:88" x14ac:dyDescent="0.35">
      <c r="B16" s="25"/>
      <c r="C16" s="80">
        <v>204</v>
      </c>
      <c r="D16" s="124">
        <v>53133</v>
      </c>
      <c r="E16" s="125" t="s">
        <v>109</v>
      </c>
      <c r="F16" s="125" t="s">
        <v>396</v>
      </c>
      <c r="G16" s="129">
        <v>1.26</v>
      </c>
      <c r="H16" s="129">
        <v>14962</v>
      </c>
      <c r="I16" s="129">
        <v>929</v>
      </c>
      <c r="J16" s="129">
        <v>1</v>
      </c>
      <c r="K16" s="129">
        <v>1</v>
      </c>
      <c r="L16" s="145">
        <v>38.74812798</v>
      </c>
      <c r="M16" s="145">
        <v>-121.2552238</v>
      </c>
      <c r="N16" s="129" t="s">
        <v>352</v>
      </c>
      <c r="O16" s="129" t="s">
        <v>129</v>
      </c>
      <c r="P16" s="129" t="s">
        <v>94</v>
      </c>
      <c r="Q16" s="129" t="s">
        <v>94</v>
      </c>
      <c r="R16" s="129" t="s">
        <v>95</v>
      </c>
      <c r="S16" s="129" t="s">
        <v>96</v>
      </c>
      <c r="T16" s="129" t="s">
        <v>98</v>
      </c>
      <c r="U16" s="129">
        <v>5</v>
      </c>
      <c r="V16" s="129" t="s">
        <v>98</v>
      </c>
      <c r="W16" s="129" t="s">
        <v>94</v>
      </c>
      <c r="X16" s="129" t="s">
        <v>98</v>
      </c>
      <c r="Y16" s="129" t="s">
        <v>94</v>
      </c>
      <c r="Z16" s="129" t="s">
        <v>96</v>
      </c>
      <c r="AA16" s="129" t="s">
        <v>99</v>
      </c>
      <c r="AB16" s="81" t="s">
        <v>96</v>
      </c>
      <c r="AC16" s="129" t="s">
        <v>397</v>
      </c>
      <c r="AD16" s="81">
        <v>5.5</v>
      </c>
      <c r="AE16" s="129" t="s">
        <v>96</v>
      </c>
      <c r="AF16" s="129" t="s">
        <v>94</v>
      </c>
      <c r="AG16" s="129" t="s">
        <v>94</v>
      </c>
      <c r="AH16" s="81" t="s">
        <v>96</v>
      </c>
      <c r="AI16" s="81">
        <v>2</v>
      </c>
      <c r="AJ16" s="81" t="s">
        <v>398</v>
      </c>
      <c r="AK16" s="81" t="s">
        <v>122</v>
      </c>
      <c r="AL16" s="81" t="s">
        <v>109</v>
      </c>
      <c r="AM16" t="s">
        <v>104</v>
      </c>
      <c r="AN16" s="81" t="s">
        <v>96</v>
      </c>
      <c r="AO16" s="81" t="s">
        <v>399</v>
      </c>
      <c r="AP16" s="128"/>
      <c r="AQ16" s="82" t="str">
        <f t="shared" si="0"/>
        <v/>
      </c>
      <c r="AR16" s="82" t="str">
        <f t="shared" si="0"/>
        <v/>
      </c>
      <c r="AS16" s="82" t="str">
        <f t="shared" si="0"/>
        <v/>
      </c>
      <c r="AT16" s="82" t="str">
        <f t="shared" si="0"/>
        <v/>
      </c>
      <c r="AU16" s="82" t="str">
        <f t="shared" si="0"/>
        <v/>
      </c>
      <c r="AV16" s="82" t="str">
        <f t="shared" si="0"/>
        <v/>
      </c>
      <c r="AW16" s="82" t="str">
        <f t="shared" si="0"/>
        <v>X</v>
      </c>
      <c r="AX16" s="82" t="str">
        <f t="shared" si="0"/>
        <v/>
      </c>
      <c r="AY16" s="82" t="str">
        <f t="shared" si="0"/>
        <v/>
      </c>
      <c r="AZ16" s="82" t="str">
        <f t="shared" si="0"/>
        <v/>
      </c>
      <c r="BA16" s="82" t="str">
        <f t="shared" si="0"/>
        <v/>
      </c>
      <c r="BB16" s="82"/>
      <c r="BC16" s="82" t="str">
        <f t="shared" si="1"/>
        <v>Roseville</v>
      </c>
      <c r="BD16" s="82" t="s">
        <v>159</v>
      </c>
      <c r="BE16" s="82">
        <f t="shared" si="2"/>
        <v>1.26</v>
      </c>
      <c r="BF16" s="204">
        <f t="shared" si="3"/>
        <v>1.26</v>
      </c>
      <c r="BG16" s="82"/>
      <c r="BH16" s="82" t="str">
        <f t="shared" si="4"/>
        <v/>
      </c>
      <c r="BI16" s="82" t="str">
        <f t="shared" si="5"/>
        <v/>
      </c>
      <c r="BJ16" s="82" t="str">
        <f t="shared" si="6"/>
        <v/>
      </c>
      <c r="BK16" s="82" t="str">
        <f t="shared" si="7"/>
        <v/>
      </c>
      <c r="BL16" s="82" t="str">
        <f t="shared" si="8"/>
        <v/>
      </c>
      <c r="BM16" s="82" t="str">
        <f t="shared" si="9"/>
        <v>X</v>
      </c>
      <c r="BN16" s="82">
        <f t="shared" si="10"/>
        <v>2.5</v>
      </c>
      <c r="BO16" s="82" t="str">
        <f t="shared" si="11"/>
        <v/>
      </c>
      <c r="BP16" s="82" t="str">
        <f t="shared" si="12"/>
        <v>X</v>
      </c>
      <c r="BQ16" s="82" t="str">
        <f t="shared" si="13"/>
        <v/>
      </c>
      <c r="BR16" s="82" t="str">
        <f t="shared" si="14"/>
        <v>X</v>
      </c>
      <c r="BS16" s="82" t="str">
        <f t="shared" si="15"/>
        <v>X</v>
      </c>
      <c r="BT16" s="82" t="str">
        <f t="shared" si="23"/>
        <v/>
      </c>
      <c r="BU16" s="82" t="str">
        <f t="shared" si="16"/>
        <v>X</v>
      </c>
      <c r="BV16" s="82" t="str">
        <f t="shared" si="17"/>
        <v/>
      </c>
      <c r="BW16" s="82" t="str">
        <f t="shared" si="18"/>
        <v>X</v>
      </c>
      <c r="BX16" s="82"/>
      <c r="BY16" s="82" t="str">
        <f t="shared" si="19"/>
        <v>X</v>
      </c>
      <c r="BZ16" s="82" t="s">
        <v>104</v>
      </c>
      <c r="CA16" s="82" t="s">
        <v>104</v>
      </c>
      <c r="CB16" s="82" t="s">
        <v>104</v>
      </c>
      <c r="CC16" s="82"/>
      <c r="CD16" s="82" t="str">
        <f t="shared" si="20"/>
        <v/>
      </c>
      <c r="CE16" s="82" t="s">
        <v>104</v>
      </c>
      <c r="CF16" s="82"/>
      <c r="CG16" s="82" t="str">
        <f t="shared" si="21"/>
        <v/>
      </c>
      <c r="CH16" s="82" t="str">
        <f t="shared" si="22"/>
        <v/>
      </c>
      <c r="CI16" s="82"/>
      <c r="CJ16" s="26"/>
    </row>
    <row r="17" spans="2:88" x14ac:dyDescent="0.35">
      <c r="B17" s="27"/>
      <c r="C17" s="84">
        <v>186</v>
      </c>
      <c r="D17" s="126">
        <v>53066</v>
      </c>
      <c r="E17" s="127" t="s">
        <v>109</v>
      </c>
      <c r="F17" s="141" t="s">
        <v>400</v>
      </c>
      <c r="G17" s="127">
        <v>1.25</v>
      </c>
      <c r="H17" s="127">
        <v>14962</v>
      </c>
      <c r="I17" s="127">
        <v>929</v>
      </c>
      <c r="J17" s="127">
        <v>1</v>
      </c>
      <c r="K17" s="127">
        <v>1</v>
      </c>
      <c r="L17" s="146">
        <v>38.756509000000001</v>
      </c>
      <c r="M17" s="146">
        <v>-121.254002</v>
      </c>
      <c r="N17" s="127" t="s">
        <v>129</v>
      </c>
      <c r="O17" s="142" t="s">
        <v>260</v>
      </c>
      <c r="P17" s="127" t="s">
        <v>94</v>
      </c>
      <c r="Q17" s="127" t="s">
        <v>123</v>
      </c>
      <c r="R17" s="127" t="s">
        <v>122</v>
      </c>
      <c r="S17" s="127" t="s">
        <v>107</v>
      </c>
      <c r="T17" s="127" t="s">
        <v>98</v>
      </c>
      <c r="U17" s="127">
        <v>3</v>
      </c>
      <c r="V17" s="127" t="s">
        <v>107</v>
      </c>
      <c r="W17" s="127" t="s">
        <v>96</v>
      </c>
      <c r="X17" s="127" t="s">
        <v>107</v>
      </c>
      <c r="Y17" s="127" t="s">
        <v>94</v>
      </c>
      <c r="Z17" s="127" t="s">
        <v>94</v>
      </c>
      <c r="AA17" s="127" t="s">
        <v>99</v>
      </c>
      <c r="AB17" s="85" t="s">
        <v>96</v>
      </c>
      <c r="AC17" s="127" t="s">
        <v>381</v>
      </c>
      <c r="AD17" s="85">
        <v>8.5</v>
      </c>
      <c r="AE17" s="127" t="s">
        <v>96</v>
      </c>
      <c r="AF17" s="127" t="s">
        <v>96</v>
      </c>
      <c r="AG17" s="127" t="s">
        <v>94</v>
      </c>
      <c r="AH17" s="85" t="s">
        <v>96</v>
      </c>
      <c r="AI17" s="85">
        <v>2</v>
      </c>
      <c r="AJ17" s="85" t="s">
        <v>401</v>
      </c>
      <c r="AK17" s="85" t="s">
        <v>122</v>
      </c>
      <c r="AL17" s="85" t="s">
        <v>109</v>
      </c>
      <c r="AM17" t="s">
        <v>104</v>
      </c>
      <c r="AN17" s="85" t="s">
        <v>96</v>
      </c>
      <c r="AO17" s="85" t="s">
        <v>33</v>
      </c>
      <c r="AP17" s="126"/>
      <c r="AQ17" s="86" t="str">
        <f t="shared" si="0"/>
        <v/>
      </c>
      <c r="AR17" s="86" t="str">
        <f t="shared" si="0"/>
        <v>X</v>
      </c>
      <c r="AS17" s="86" t="str">
        <f t="shared" si="0"/>
        <v/>
      </c>
      <c r="AT17" s="86" t="str">
        <f t="shared" si="0"/>
        <v/>
      </c>
      <c r="AU17" s="86" t="str">
        <f t="shared" si="0"/>
        <v/>
      </c>
      <c r="AV17" s="86" t="str">
        <f t="shared" si="0"/>
        <v/>
      </c>
      <c r="AW17" s="86" t="str">
        <f t="shared" si="0"/>
        <v/>
      </c>
      <c r="AX17" s="86" t="str">
        <f t="shared" si="0"/>
        <v/>
      </c>
      <c r="AY17" s="86" t="str">
        <f t="shared" si="0"/>
        <v/>
      </c>
      <c r="AZ17" s="86" t="str">
        <f t="shared" si="0"/>
        <v/>
      </c>
      <c r="BA17" s="86" t="str">
        <f t="shared" si="0"/>
        <v/>
      </c>
      <c r="BB17" s="86"/>
      <c r="BC17" s="86" t="str">
        <f t="shared" si="1"/>
        <v>Roseville</v>
      </c>
      <c r="BD17" s="86" t="s">
        <v>159</v>
      </c>
      <c r="BE17" s="82">
        <f t="shared" si="2"/>
        <v>1.25</v>
      </c>
      <c r="BF17" s="205">
        <f t="shared" si="3"/>
        <v>1.25</v>
      </c>
      <c r="BG17" s="86"/>
      <c r="BH17" s="86" t="str">
        <f t="shared" si="4"/>
        <v/>
      </c>
      <c r="BI17" s="86" t="str">
        <f t="shared" si="5"/>
        <v/>
      </c>
      <c r="BJ17" s="86" t="str">
        <f t="shared" si="6"/>
        <v/>
      </c>
      <c r="BK17" s="86" t="str">
        <f t="shared" si="7"/>
        <v/>
      </c>
      <c r="BL17" s="86" t="str">
        <f t="shared" si="8"/>
        <v/>
      </c>
      <c r="BM17" s="86" t="str">
        <f t="shared" si="9"/>
        <v/>
      </c>
      <c r="BN17" s="86" t="str">
        <f t="shared" si="10"/>
        <v/>
      </c>
      <c r="BO17" s="86" t="str">
        <f t="shared" si="11"/>
        <v/>
      </c>
      <c r="BP17" s="86" t="str">
        <f t="shared" si="12"/>
        <v/>
      </c>
      <c r="BQ17" s="86" t="str">
        <f t="shared" si="13"/>
        <v/>
      </c>
      <c r="BR17" s="86" t="str">
        <f t="shared" si="14"/>
        <v/>
      </c>
      <c r="BS17" s="86" t="str">
        <f t="shared" si="15"/>
        <v/>
      </c>
      <c r="BT17" s="86" t="str">
        <f t="shared" si="23"/>
        <v/>
      </c>
      <c r="BU17" s="86" t="str">
        <f t="shared" si="16"/>
        <v>X</v>
      </c>
      <c r="BV17" s="86" t="str">
        <f t="shared" si="17"/>
        <v/>
      </c>
      <c r="BW17" s="86" t="str">
        <f t="shared" si="18"/>
        <v>X</v>
      </c>
      <c r="BX17" s="86"/>
      <c r="BY17" s="86" t="str">
        <f t="shared" si="19"/>
        <v>X</v>
      </c>
      <c r="BZ17" s="86" t="s">
        <v>104</v>
      </c>
      <c r="CA17" s="86" t="s">
        <v>104</v>
      </c>
      <c r="CB17" s="86" t="s">
        <v>104</v>
      </c>
      <c r="CC17" s="86"/>
      <c r="CD17" s="86" t="str">
        <f t="shared" si="20"/>
        <v/>
      </c>
      <c r="CE17" s="86" t="s">
        <v>104</v>
      </c>
      <c r="CF17" s="86"/>
      <c r="CG17" s="86" t="str">
        <f t="shared" si="21"/>
        <v/>
      </c>
      <c r="CH17" s="86" t="str">
        <f t="shared" si="22"/>
        <v/>
      </c>
      <c r="CI17" s="86"/>
      <c r="CJ17" s="28"/>
    </row>
    <row r="18" spans="2:88" x14ac:dyDescent="0.35">
      <c r="B18" s="25"/>
      <c r="C18" s="80">
        <v>187</v>
      </c>
      <c r="D18" s="128">
        <v>53067</v>
      </c>
      <c r="E18" s="129" t="s">
        <v>109</v>
      </c>
      <c r="F18" s="129" t="s">
        <v>402</v>
      </c>
      <c r="G18" s="129">
        <v>0.9</v>
      </c>
      <c r="H18" s="129">
        <v>14962</v>
      </c>
      <c r="I18" s="129">
        <v>929</v>
      </c>
      <c r="J18" s="129">
        <v>1</v>
      </c>
      <c r="K18" s="129">
        <v>1</v>
      </c>
      <c r="L18" s="145">
        <v>38.757877999999998</v>
      </c>
      <c r="M18" s="145">
        <v>-121.253394</v>
      </c>
      <c r="N18" s="129" t="s">
        <v>107</v>
      </c>
      <c r="O18" s="129" t="s">
        <v>107</v>
      </c>
      <c r="P18" s="129" t="s">
        <v>94</v>
      </c>
      <c r="Q18" s="129" t="s">
        <v>123</v>
      </c>
      <c r="R18" s="129" t="s">
        <v>122</v>
      </c>
      <c r="S18" s="129" t="s">
        <v>96</v>
      </c>
      <c r="T18" s="129" t="s">
        <v>98</v>
      </c>
      <c r="U18" s="129">
        <v>3</v>
      </c>
      <c r="V18" s="129" t="s">
        <v>98</v>
      </c>
      <c r="W18" s="129" t="s">
        <v>96</v>
      </c>
      <c r="X18" s="129" t="s">
        <v>107</v>
      </c>
      <c r="Y18" s="129" t="s">
        <v>94</v>
      </c>
      <c r="Z18" s="129" t="s">
        <v>96</v>
      </c>
      <c r="AA18" s="129" t="s">
        <v>99</v>
      </c>
      <c r="AB18" s="81" t="s">
        <v>96</v>
      </c>
      <c r="AC18" s="129" t="s">
        <v>381</v>
      </c>
      <c r="AD18" s="81">
        <v>8.5</v>
      </c>
      <c r="AE18" s="129" t="s">
        <v>96</v>
      </c>
      <c r="AF18" s="129" t="s">
        <v>96</v>
      </c>
      <c r="AG18" s="129" t="s">
        <v>94</v>
      </c>
      <c r="AH18" s="81" t="s">
        <v>96</v>
      </c>
      <c r="AI18" s="81">
        <v>2</v>
      </c>
      <c r="AJ18" s="81" t="s">
        <v>403</v>
      </c>
      <c r="AK18" s="81" t="s">
        <v>122</v>
      </c>
      <c r="AL18" s="81" t="s">
        <v>109</v>
      </c>
      <c r="AM18" t="s">
        <v>104</v>
      </c>
      <c r="AN18" s="81" t="s">
        <v>96</v>
      </c>
      <c r="AO18" s="81" t="s">
        <v>33</v>
      </c>
      <c r="AP18" s="128"/>
      <c r="AQ18" s="82" t="str">
        <f t="shared" ref="AQ18:BA24" si="24">IF(ISNUMBER(SEARCH(AQ$7,$N18)), "X", "")</f>
        <v>X</v>
      </c>
      <c r="AR18" s="82" t="str">
        <f t="shared" si="24"/>
        <v/>
      </c>
      <c r="AS18" s="82" t="str">
        <f t="shared" si="24"/>
        <v/>
      </c>
      <c r="AT18" s="82" t="str">
        <f t="shared" si="24"/>
        <v/>
      </c>
      <c r="AU18" s="82" t="str">
        <f t="shared" si="24"/>
        <v/>
      </c>
      <c r="AV18" s="82" t="str">
        <f t="shared" si="24"/>
        <v/>
      </c>
      <c r="AW18" s="82" t="str">
        <f t="shared" si="24"/>
        <v/>
      </c>
      <c r="AX18" s="82" t="str">
        <f t="shared" si="24"/>
        <v/>
      </c>
      <c r="AY18" s="82" t="str">
        <f t="shared" si="24"/>
        <v/>
      </c>
      <c r="AZ18" s="82" t="str">
        <f t="shared" si="24"/>
        <v/>
      </c>
      <c r="BA18" s="82" t="str">
        <f t="shared" si="24"/>
        <v/>
      </c>
      <c r="BB18" s="82"/>
      <c r="BC18" s="82" t="str">
        <f t="shared" si="1"/>
        <v>Roseville</v>
      </c>
      <c r="BD18" s="82" t="s">
        <v>159</v>
      </c>
      <c r="BE18" s="82">
        <f t="shared" si="2"/>
        <v>0.9</v>
      </c>
      <c r="BF18" s="204">
        <f t="shared" si="3"/>
        <v>0.9</v>
      </c>
      <c r="BG18" s="82"/>
      <c r="BH18" s="82" t="str">
        <f t="shared" si="4"/>
        <v/>
      </c>
      <c r="BI18" s="82" t="str">
        <f t="shared" si="5"/>
        <v/>
      </c>
      <c r="BJ18" s="82" t="str">
        <f t="shared" si="6"/>
        <v/>
      </c>
      <c r="BK18" s="82" t="str">
        <f t="shared" si="7"/>
        <v/>
      </c>
      <c r="BL18" s="82" t="str">
        <f t="shared" si="8"/>
        <v/>
      </c>
      <c r="BM18" s="82" t="str">
        <f t="shared" si="9"/>
        <v/>
      </c>
      <c r="BN18" s="82" t="str">
        <f t="shared" si="10"/>
        <v/>
      </c>
      <c r="BO18" s="82" t="str">
        <f t="shared" si="11"/>
        <v/>
      </c>
      <c r="BP18" s="82" t="str">
        <f t="shared" si="12"/>
        <v>X</v>
      </c>
      <c r="BQ18" s="82" t="str">
        <f t="shared" si="13"/>
        <v/>
      </c>
      <c r="BR18" s="82" t="str">
        <f t="shared" si="14"/>
        <v/>
      </c>
      <c r="BS18" s="82" t="str">
        <f t="shared" si="15"/>
        <v/>
      </c>
      <c r="BT18" s="82" t="str">
        <f t="shared" si="23"/>
        <v/>
      </c>
      <c r="BU18" s="82" t="str">
        <f t="shared" si="16"/>
        <v>X</v>
      </c>
      <c r="BV18" s="82" t="str">
        <f t="shared" si="17"/>
        <v/>
      </c>
      <c r="BW18" s="82" t="str">
        <f t="shared" si="18"/>
        <v>X</v>
      </c>
      <c r="BX18" s="82"/>
      <c r="BY18" s="82" t="str">
        <f t="shared" si="19"/>
        <v>X</v>
      </c>
      <c r="BZ18" s="82" t="s">
        <v>104</v>
      </c>
      <c r="CA18" s="82" t="s">
        <v>104</v>
      </c>
      <c r="CB18" s="82" t="s">
        <v>104</v>
      </c>
      <c r="CC18" s="82"/>
      <c r="CD18" s="82" t="str">
        <f t="shared" si="20"/>
        <v/>
      </c>
      <c r="CE18" s="82" t="s">
        <v>104</v>
      </c>
      <c r="CF18" s="82"/>
      <c r="CG18" s="82" t="str">
        <f t="shared" si="21"/>
        <v/>
      </c>
      <c r="CH18" s="82" t="str">
        <f t="shared" si="22"/>
        <v/>
      </c>
      <c r="CI18" s="82"/>
      <c r="CJ18" s="26"/>
    </row>
    <row r="19" spans="2:88" x14ac:dyDescent="0.35">
      <c r="B19" s="27"/>
      <c r="C19" s="84">
        <v>209</v>
      </c>
      <c r="D19" s="126">
        <v>53154</v>
      </c>
      <c r="E19" s="127" t="s">
        <v>109</v>
      </c>
      <c r="F19" s="141" t="s">
        <v>404</v>
      </c>
      <c r="G19" s="127">
        <v>0.53</v>
      </c>
      <c r="H19" s="127">
        <v>475</v>
      </c>
      <c r="I19" s="127">
        <v>7057</v>
      </c>
      <c r="J19" s="127">
        <v>1</v>
      </c>
      <c r="K19" s="127">
        <v>1</v>
      </c>
      <c r="L19" s="146">
        <v>38.756507509999999</v>
      </c>
      <c r="M19" s="146">
        <v>-121.32774259999999</v>
      </c>
      <c r="N19" s="127" t="s">
        <v>165</v>
      </c>
      <c r="O19" s="142" t="s">
        <v>107</v>
      </c>
      <c r="P19" s="127" t="s">
        <v>94</v>
      </c>
      <c r="Q19" s="127" t="s">
        <v>94</v>
      </c>
      <c r="R19" s="127" t="s">
        <v>95</v>
      </c>
      <c r="S19" s="127" t="s">
        <v>96</v>
      </c>
      <c r="T19" s="127" t="s">
        <v>98</v>
      </c>
      <c r="U19" s="127" t="s">
        <v>122</v>
      </c>
      <c r="V19" s="127" t="s">
        <v>122</v>
      </c>
      <c r="W19" s="127" t="s">
        <v>94</v>
      </c>
      <c r="X19" s="127" t="s">
        <v>98</v>
      </c>
      <c r="Y19" s="127" t="s">
        <v>94</v>
      </c>
      <c r="Z19" s="127" t="s">
        <v>96</v>
      </c>
      <c r="AA19" s="127" t="s">
        <v>99</v>
      </c>
      <c r="AB19" s="85" t="s">
        <v>96</v>
      </c>
      <c r="AC19" s="127" t="s">
        <v>381</v>
      </c>
      <c r="AD19" s="85">
        <v>8.5</v>
      </c>
      <c r="AE19" s="127" t="s">
        <v>96</v>
      </c>
      <c r="AF19" s="127" t="s">
        <v>96</v>
      </c>
      <c r="AG19" s="127" t="s">
        <v>94</v>
      </c>
      <c r="AH19" s="85" t="s">
        <v>96</v>
      </c>
      <c r="AI19" s="85">
        <v>2</v>
      </c>
      <c r="AJ19" s="85" t="s">
        <v>405</v>
      </c>
      <c r="AK19" s="85" t="s">
        <v>122</v>
      </c>
      <c r="AL19" s="85" t="s">
        <v>109</v>
      </c>
      <c r="AM19" t="s">
        <v>104</v>
      </c>
      <c r="AN19" s="85" t="s">
        <v>96</v>
      </c>
      <c r="AO19" s="85" t="s">
        <v>406</v>
      </c>
      <c r="AP19" s="126"/>
      <c r="AQ19" s="86" t="str">
        <f t="shared" si="24"/>
        <v/>
      </c>
      <c r="AR19" s="86" t="str">
        <f t="shared" si="24"/>
        <v/>
      </c>
      <c r="AS19" s="86" t="str">
        <f t="shared" si="24"/>
        <v/>
      </c>
      <c r="AT19" s="86" t="str">
        <f t="shared" si="24"/>
        <v>X</v>
      </c>
      <c r="AU19" s="86" t="str">
        <f t="shared" si="24"/>
        <v/>
      </c>
      <c r="AV19" s="86" t="str">
        <f t="shared" si="24"/>
        <v/>
      </c>
      <c r="AW19" s="86" t="str">
        <f t="shared" si="24"/>
        <v/>
      </c>
      <c r="AX19" s="86" t="str">
        <f t="shared" si="24"/>
        <v/>
      </c>
      <c r="AY19" s="86" t="str">
        <f t="shared" si="24"/>
        <v/>
      </c>
      <c r="AZ19" s="86" t="str">
        <f t="shared" si="24"/>
        <v/>
      </c>
      <c r="BA19" s="86" t="str">
        <f t="shared" si="24"/>
        <v/>
      </c>
      <c r="BB19" s="86"/>
      <c r="BC19" s="86" t="str">
        <f t="shared" si="1"/>
        <v>Roseville</v>
      </c>
      <c r="BD19" s="86" t="s">
        <v>115</v>
      </c>
      <c r="BE19" s="82">
        <f t="shared" si="2"/>
        <v>0.53</v>
      </c>
      <c r="BF19" s="205">
        <f t="shared" si="3"/>
        <v>0.53</v>
      </c>
      <c r="BG19" s="86"/>
      <c r="BH19" s="86" t="str">
        <f t="shared" si="4"/>
        <v/>
      </c>
      <c r="BI19" s="86" t="str">
        <f t="shared" si="5"/>
        <v/>
      </c>
      <c r="BJ19" s="86" t="str">
        <f t="shared" si="6"/>
        <v/>
      </c>
      <c r="BK19" s="86" t="str">
        <f t="shared" si="7"/>
        <v/>
      </c>
      <c r="BL19" s="86" t="str">
        <f t="shared" si="8"/>
        <v/>
      </c>
      <c r="BM19" s="86" t="str">
        <f t="shared" si="9"/>
        <v/>
      </c>
      <c r="BN19" s="86" t="str">
        <f t="shared" si="10"/>
        <v/>
      </c>
      <c r="BO19" s="86" t="str">
        <f t="shared" si="11"/>
        <v/>
      </c>
      <c r="BP19" s="86" t="str">
        <f t="shared" si="12"/>
        <v>X</v>
      </c>
      <c r="BQ19" s="86" t="str">
        <f t="shared" si="13"/>
        <v/>
      </c>
      <c r="BR19" s="86" t="str">
        <f t="shared" si="14"/>
        <v/>
      </c>
      <c r="BS19" s="86" t="str">
        <f t="shared" si="15"/>
        <v>X</v>
      </c>
      <c r="BT19" s="86" t="str">
        <f t="shared" si="23"/>
        <v/>
      </c>
      <c r="BU19" s="86" t="str">
        <f t="shared" si="16"/>
        <v>X</v>
      </c>
      <c r="BV19" s="86" t="str">
        <f t="shared" si="17"/>
        <v/>
      </c>
      <c r="BW19" s="86" t="str">
        <f t="shared" si="18"/>
        <v>X</v>
      </c>
      <c r="BX19" s="86"/>
      <c r="BY19" s="86" t="str">
        <f t="shared" si="19"/>
        <v>X</v>
      </c>
      <c r="BZ19" s="86" t="s">
        <v>104</v>
      </c>
      <c r="CA19" s="86" t="s">
        <v>104</v>
      </c>
      <c r="CB19" s="86" t="s">
        <v>104</v>
      </c>
      <c r="CC19" s="86"/>
      <c r="CD19" s="86" t="str">
        <f t="shared" si="20"/>
        <v/>
      </c>
      <c r="CE19" s="86" t="s">
        <v>104</v>
      </c>
      <c r="CF19" s="86"/>
      <c r="CG19" s="86" t="str">
        <f t="shared" si="21"/>
        <v/>
      </c>
      <c r="CH19" s="86" t="str">
        <f t="shared" si="22"/>
        <v/>
      </c>
      <c r="CI19" s="86"/>
      <c r="CJ19" s="28"/>
    </row>
    <row r="20" spans="2:88" x14ac:dyDescent="0.35">
      <c r="B20" s="25"/>
      <c r="C20" s="80">
        <v>151</v>
      </c>
      <c r="D20" s="128">
        <v>53005</v>
      </c>
      <c r="E20" s="129" t="s">
        <v>109</v>
      </c>
      <c r="F20" s="147" t="s">
        <v>407</v>
      </c>
      <c r="G20" s="129">
        <v>0.28000000000000003</v>
      </c>
      <c r="H20" s="129">
        <v>1529</v>
      </c>
      <c r="I20" s="129">
        <v>7285</v>
      </c>
      <c r="J20" s="129">
        <v>1</v>
      </c>
      <c r="K20" s="129">
        <v>1</v>
      </c>
      <c r="L20" s="145">
        <v>38.751043979999999</v>
      </c>
      <c r="M20" s="145">
        <v>-121.3095921</v>
      </c>
      <c r="N20" s="129" t="s">
        <v>354</v>
      </c>
      <c r="O20" s="147" t="s">
        <v>107</v>
      </c>
      <c r="P20" s="129" t="s">
        <v>94</v>
      </c>
      <c r="Q20" s="129" t="s">
        <v>94</v>
      </c>
      <c r="R20" s="129" t="s">
        <v>95</v>
      </c>
      <c r="S20" s="129" t="s">
        <v>96</v>
      </c>
      <c r="T20" s="129" t="s">
        <v>97</v>
      </c>
      <c r="U20" s="129" t="s">
        <v>98</v>
      </c>
      <c r="V20" s="129" t="s">
        <v>122</v>
      </c>
      <c r="W20" s="129" t="s">
        <v>94</v>
      </c>
      <c r="X20" s="129" t="s">
        <v>98</v>
      </c>
      <c r="Y20" s="129" t="s">
        <v>94</v>
      </c>
      <c r="Z20" s="129" t="s">
        <v>94</v>
      </c>
      <c r="AA20" s="129" t="s">
        <v>99</v>
      </c>
      <c r="AB20" s="81" t="s">
        <v>96</v>
      </c>
      <c r="AC20" s="129" t="s">
        <v>408</v>
      </c>
      <c r="AD20" s="81">
        <v>5</v>
      </c>
      <c r="AE20" s="129" t="s">
        <v>96</v>
      </c>
      <c r="AF20" s="129" t="s">
        <v>96</v>
      </c>
      <c r="AG20" s="129" t="s">
        <v>94</v>
      </c>
      <c r="AH20" s="81" t="s">
        <v>96</v>
      </c>
      <c r="AI20" s="81">
        <v>2</v>
      </c>
      <c r="AJ20" s="81" t="s">
        <v>409</v>
      </c>
      <c r="AK20" s="81">
        <v>0</v>
      </c>
      <c r="AL20" s="81" t="s">
        <v>109</v>
      </c>
      <c r="AM20" s="81" t="s">
        <v>104</v>
      </c>
      <c r="AN20" s="81" t="s">
        <v>94</v>
      </c>
      <c r="AO20" s="81" t="s">
        <v>122</v>
      </c>
      <c r="AP20" s="128"/>
      <c r="AQ20" s="82" t="str">
        <f t="shared" si="24"/>
        <v/>
      </c>
      <c r="AR20" s="82" t="str">
        <f t="shared" si="24"/>
        <v/>
      </c>
      <c r="AS20" s="82" t="str">
        <f t="shared" si="24"/>
        <v/>
      </c>
      <c r="AT20" s="82" t="str">
        <f t="shared" si="24"/>
        <v/>
      </c>
      <c r="AU20" s="82" t="str">
        <f t="shared" si="24"/>
        <v/>
      </c>
      <c r="AV20" s="82" t="str">
        <f t="shared" si="24"/>
        <v/>
      </c>
      <c r="AW20" s="82" t="str">
        <f t="shared" si="24"/>
        <v/>
      </c>
      <c r="AX20" s="82" t="str">
        <f t="shared" si="24"/>
        <v/>
      </c>
      <c r="AY20" s="82" t="str">
        <f t="shared" si="24"/>
        <v>X</v>
      </c>
      <c r="AZ20" s="82" t="str">
        <f t="shared" si="24"/>
        <v/>
      </c>
      <c r="BA20" s="82" t="str">
        <f t="shared" si="24"/>
        <v/>
      </c>
      <c r="BB20" s="82"/>
      <c r="BC20" s="82" t="str">
        <f t="shared" si="1"/>
        <v>Roseville</v>
      </c>
      <c r="BD20" s="82" t="s">
        <v>159</v>
      </c>
      <c r="BE20" s="82">
        <f t="shared" si="2"/>
        <v>0.28000000000000003</v>
      </c>
      <c r="BF20" s="204">
        <f t="shared" si="3"/>
        <v>0.28000000000000003</v>
      </c>
      <c r="BG20" s="82"/>
      <c r="BH20" s="82" t="str">
        <f t="shared" si="4"/>
        <v/>
      </c>
      <c r="BI20" s="82" t="str">
        <f t="shared" si="5"/>
        <v/>
      </c>
      <c r="BJ20" s="82" t="str">
        <f t="shared" si="6"/>
        <v/>
      </c>
      <c r="BK20" s="82" t="str">
        <f t="shared" si="7"/>
        <v/>
      </c>
      <c r="BL20" s="82" t="str">
        <f t="shared" si="8"/>
        <v/>
      </c>
      <c r="BM20" s="82" t="str">
        <f t="shared" si="9"/>
        <v>X</v>
      </c>
      <c r="BN20" s="82">
        <f t="shared" si="10"/>
        <v>3</v>
      </c>
      <c r="BO20" s="82" t="str">
        <f t="shared" si="11"/>
        <v/>
      </c>
      <c r="BP20" s="82" t="str">
        <f t="shared" si="12"/>
        <v>X</v>
      </c>
      <c r="BQ20" s="82" t="str">
        <f t="shared" si="13"/>
        <v/>
      </c>
      <c r="BR20" s="82" t="str">
        <f t="shared" si="14"/>
        <v/>
      </c>
      <c r="BS20" s="82" t="str">
        <f t="shared" si="15"/>
        <v>X</v>
      </c>
      <c r="BT20" s="82" t="str">
        <f t="shared" si="23"/>
        <v/>
      </c>
      <c r="BU20" s="82" t="str">
        <f t="shared" si="16"/>
        <v>X</v>
      </c>
      <c r="BV20" s="82" t="str">
        <f t="shared" si="17"/>
        <v/>
      </c>
      <c r="BW20" s="82" t="str">
        <f t="shared" si="18"/>
        <v>X</v>
      </c>
      <c r="BX20" s="82"/>
      <c r="BY20" s="82" t="str">
        <f t="shared" si="19"/>
        <v>X</v>
      </c>
      <c r="BZ20" s="82" t="s">
        <v>104</v>
      </c>
      <c r="CA20" s="82" t="s">
        <v>104</v>
      </c>
      <c r="CB20" s="82" t="s">
        <v>104</v>
      </c>
      <c r="CC20" s="82"/>
      <c r="CD20" s="82" t="str">
        <f t="shared" si="20"/>
        <v>X</v>
      </c>
      <c r="CE20" s="82" t="s">
        <v>104</v>
      </c>
      <c r="CF20" s="82"/>
      <c r="CG20" s="82" t="str">
        <f t="shared" si="21"/>
        <v/>
      </c>
      <c r="CH20" s="82" t="str">
        <f t="shared" si="22"/>
        <v/>
      </c>
      <c r="CI20" s="82"/>
      <c r="CJ20" s="26"/>
    </row>
    <row r="21" spans="2:88" x14ac:dyDescent="0.35">
      <c r="B21" s="27"/>
      <c r="C21" s="84">
        <v>153</v>
      </c>
      <c r="D21" s="126">
        <v>53007</v>
      </c>
      <c r="E21" s="127" t="s">
        <v>109</v>
      </c>
      <c r="F21" s="127" t="s">
        <v>410</v>
      </c>
      <c r="G21" s="127">
        <v>0.17</v>
      </c>
      <c r="H21" s="127">
        <v>1293</v>
      </c>
      <c r="I21" s="127">
        <v>7131</v>
      </c>
      <c r="J21" s="127">
        <v>1</v>
      </c>
      <c r="K21" s="127">
        <v>1</v>
      </c>
      <c r="L21" s="146">
        <v>38.759802000000001</v>
      </c>
      <c r="M21" s="146">
        <v>-121.30969899999999</v>
      </c>
      <c r="N21" s="127" t="s">
        <v>126</v>
      </c>
      <c r="O21" s="127" t="s">
        <v>107</v>
      </c>
      <c r="P21" s="127" t="s">
        <v>94</v>
      </c>
      <c r="Q21" s="127" t="s">
        <v>123</v>
      </c>
      <c r="R21" s="127" t="s">
        <v>108</v>
      </c>
      <c r="S21" s="127" t="s">
        <v>96</v>
      </c>
      <c r="T21" s="127" t="s">
        <v>98</v>
      </c>
      <c r="U21" s="127">
        <v>2</v>
      </c>
      <c r="V21" s="127" t="s">
        <v>260</v>
      </c>
      <c r="W21" s="127" t="s">
        <v>96</v>
      </c>
      <c r="X21" s="127" t="s">
        <v>260</v>
      </c>
      <c r="Y21" s="127" t="s">
        <v>94</v>
      </c>
      <c r="Z21" s="127" t="s">
        <v>94</v>
      </c>
      <c r="AA21" s="127" t="s">
        <v>99</v>
      </c>
      <c r="AB21" s="85" t="s">
        <v>96</v>
      </c>
      <c r="AC21" s="127" t="s">
        <v>393</v>
      </c>
      <c r="AD21" s="85">
        <v>8</v>
      </c>
      <c r="AE21" s="127" t="s">
        <v>96</v>
      </c>
      <c r="AF21" s="127" t="s">
        <v>94</v>
      </c>
      <c r="AG21" s="127" t="s">
        <v>94</v>
      </c>
      <c r="AH21" s="85" t="s">
        <v>96</v>
      </c>
      <c r="AI21" s="85">
        <v>2</v>
      </c>
      <c r="AJ21" s="85" t="s">
        <v>411</v>
      </c>
      <c r="AK21" s="85" t="s">
        <v>122</v>
      </c>
      <c r="AL21" s="85" t="s">
        <v>109</v>
      </c>
      <c r="AM21" s="85" t="s">
        <v>104</v>
      </c>
      <c r="AN21" s="85" t="s">
        <v>96</v>
      </c>
      <c r="AO21" s="85" t="s">
        <v>33</v>
      </c>
      <c r="AP21" s="126"/>
      <c r="AQ21" s="86" t="str">
        <f t="shared" si="24"/>
        <v/>
      </c>
      <c r="AR21" s="86" t="str">
        <f t="shared" si="24"/>
        <v/>
      </c>
      <c r="AS21" s="86" t="str">
        <f t="shared" si="24"/>
        <v>X</v>
      </c>
      <c r="AT21" s="86" t="str">
        <f t="shared" si="24"/>
        <v/>
      </c>
      <c r="AU21" s="86" t="str">
        <f t="shared" si="24"/>
        <v>X</v>
      </c>
      <c r="AV21" s="86" t="str">
        <f t="shared" si="24"/>
        <v/>
      </c>
      <c r="AW21" s="86" t="str">
        <f t="shared" si="24"/>
        <v/>
      </c>
      <c r="AX21" s="86" t="str">
        <f t="shared" si="24"/>
        <v>X</v>
      </c>
      <c r="AY21" s="86" t="str">
        <f t="shared" si="24"/>
        <v>X</v>
      </c>
      <c r="AZ21" s="86" t="str">
        <f t="shared" si="24"/>
        <v/>
      </c>
      <c r="BA21" s="86" t="str">
        <f t="shared" si="24"/>
        <v>X</v>
      </c>
      <c r="BB21" s="86"/>
      <c r="BC21" s="86" t="str">
        <f t="shared" si="1"/>
        <v>Roseville</v>
      </c>
      <c r="BD21" s="86" t="s">
        <v>159</v>
      </c>
      <c r="BE21" s="82">
        <f t="shared" si="2"/>
        <v>0.17</v>
      </c>
      <c r="BF21" s="205">
        <f t="shared" si="3"/>
        <v>0.17</v>
      </c>
      <c r="BG21" s="86"/>
      <c r="BH21" s="86" t="str">
        <f t="shared" si="4"/>
        <v/>
      </c>
      <c r="BI21" s="86" t="str">
        <f t="shared" si="5"/>
        <v/>
      </c>
      <c r="BJ21" s="86" t="str">
        <f t="shared" si="6"/>
        <v/>
      </c>
      <c r="BK21" s="86" t="str">
        <f t="shared" si="7"/>
        <v/>
      </c>
      <c r="BL21" s="86" t="str">
        <f t="shared" si="8"/>
        <v/>
      </c>
      <c r="BM21" s="86" t="str">
        <f t="shared" si="9"/>
        <v/>
      </c>
      <c r="BN21" s="86" t="str">
        <f t="shared" si="10"/>
        <v/>
      </c>
      <c r="BO21" s="86" t="str">
        <f t="shared" si="11"/>
        <v/>
      </c>
      <c r="BP21" s="86" t="str">
        <f t="shared" si="12"/>
        <v/>
      </c>
      <c r="BQ21" s="86" t="str">
        <f t="shared" si="13"/>
        <v/>
      </c>
      <c r="BR21" s="86" t="str">
        <f t="shared" si="14"/>
        <v>X</v>
      </c>
      <c r="BS21" s="86" t="str">
        <f t="shared" si="15"/>
        <v/>
      </c>
      <c r="BT21" s="86" t="str">
        <f t="shared" si="23"/>
        <v/>
      </c>
      <c r="BU21" s="86" t="str">
        <f t="shared" si="16"/>
        <v>X</v>
      </c>
      <c r="BV21" s="86" t="str">
        <f t="shared" si="17"/>
        <v/>
      </c>
      <c r="BW21" s="86" t="str">
        <f t="shared" si="18"/>
        <v>X</v>
      </c>
      <c r="BX21" s="86"/>
      <c r="BY21" s="86" t="str">
        <f t="shared" si="19"/>
        <v>X</v>
      </c>
      <c r="BZ21" s="86" t="s">
        <v>104</v>
      </c>
      <c r="CA21" s="86" t="s">
        <v>104</v>
      </c>
      <c r="CB21" s="86" t="s">
        <v>104</v>
      </c>
      <c r="CC21" s="86"/>
      <c r="CD21" s="86" t="str">
        <f t="shared" si="20"/>
        <v/>
      </c>
      <c r="CE21" s="86" t="s">
        <v>104</v>
      </c>
      <c r="CF21" s="86"/>
      <c r="CG21" s="86" t="str">
        <f t="shared" si="21"/>
        <v/>
      </c>
      <c r="CH21" s="86" t="str">
        <f t="shared" si="22"/>
        <v/>
      </c>
      <c r="CI21" s="86"/>
      <c r="CJ21" s="28"/>
    </row>
    <row r="22" spans="2:88" x14ac:dyDescent="0.35">
      <c r="B22" s="25"/>
      <c r="C22" s="80">
        <v>281</v>
      </c>
      <c r="D22" s="128" t="s">
        <v>85</v>
      </c>
      <c r="E22" s="129" t="s">
        <v>109</v>
      </c>
      <c r="F22" s="129" t="s">
        <v>582</v>
      </c>
      <c r="G22" s="129"/>
      <c r="H22" s="129">
        <v>14962</v>
      </c>
      <c r="I22" s="129">
        <v>929</v>
      </c>
      <c r="J22" s="129">
        <v>1</v>
      </c>
      <c r="K22" s="129">
        <v>1</v>
      </c>
      <c r="L22" s="145">
        <v>38.750677099000001</v>
      </c>
      <c r="M22" s="145">
        <v>-121.250561082</v>
      </c>
      <c r="N22" s="129" t="s">
        <v>98</v>
      </c>
      <c r="O22" s="129" t="s">
        <v>94</v>
      </c>
      <c r="P22" s="129" t="s">
        <v>94</v>
      </c>
      <c r="Q22" s="129" t="s">
        <v>94</v>
      </c>
      <c r="R22" s="129" t="s">
        <v>95</v>
      </c>
      <c r="S22" s="129" t="s">
        <v>94</v>
      </c>
      <c r="T22" s="129" t="s">
        <v>98</v>
      </c>
      <c r="U22" s="129">
        <v>4</v>
      </c>
      <c r="V22" s="129" t="s">
        <v>107</v>
      </c>
      <c r="W22" s="129" t="s">
        <v>96</v>
      </c>
      <c r="X22" s="129" t="s">
        <v>129</v>
      </c>
      <c r="Y22" s="129" t="s">
        <v>94</v>
      </c>
      <c r="Z22" s="129" t="s">
        <v>94</v>
      </c>
      <c r="AA22" s="129" t="s">
        <v>99</v>
      </c>
      <c r="AB22" s="81" t="s">
        <v>96</v>
      </c>
      <c r="AC22" s="129" t="s">
        <v>412</v>
      </c>
      <c r="AD22" s="81">
        <v>8.5</v>
      </c>
      <c r="AE22" s="129" t="s">
        <v>96</v>
      </c>
      <c r="AF22" s="129" t="s">
        <v>94</v>
      </c>
      <c r="AG22" s="129" t="s">
        <v>94</v>
      </c>
      <c r="AH22" s="81" t="s">
        <v>96</v>
      </c>
      <c r="AI22" s="81">
        <v>0</v>
      </c>
      <c r="AJ22" s="81" t="s">
        <v>413</v>
      </c>
      <c r="AK22" s="81">
        <v>0</v>
      </c>
      <c r="AL22" s="81" t="s">
        <v>109</v>
      </c>
      <c r="AM22" s="81" t="s">
        <v>104</v>
      </c>
      <c r="AN22" s="81" t="s">
        <v>96</v>
      </c>
      <c r="AO22" s="81" t="s">
        <v>33</v>
      </c>
      <c r="AP22" s="128"/>
      <c r="AQ22" s="82" t="str">
        <f t="shared" si="24"/>
        <v/>
      </c>
      <c r="AR22" s="82" t="str">
        <f t="shared" si="24"/>
        <v/>
      </c>
      <c r="AS22" s="82" t="str">
        <f t="shared" si="24"/>
        <v/>
      </c>
      <c r="AT22" s="82" t="str">
        <f t="shared" si="24"/>
        <v/>
      </c>
      <c r="AU22" s="82" t="str">
        <f t="shared" si="24"/>
        <v/>
      </c>
      <c r="AV22" s="82" t="str">
        <f t="shared" si="24"/>
        <v/>
      </c>
      <c r="AW22" s="82" t="str">
        <f t="shared" si="24"/>
        <v/>
      </c>
      <c r="AX22" s="82" t="str">
        <f t="shared" si="24"/>
        <v/>
      </c>
      <c r="AY22" s="82" t="str">
        <f t="shared" si="24"/>
        <v/>
      </c>
      <c r="AZ22" s="82" t="str">
        <f t="shared" si="24"/>
        <v/>
      </c>
      <c r="BA22" s="82" t="str">
        <f t="shared" si="24"/>
        <v/>
      </c>
      <c r="BB22" s="82"/>
      <c r="BC22" s="82" t="str">
        <f t="shared" si="1"/>
        <v>Roseville</v>
      </c>
      <c r="BD22" s="82" t="s">
        <v>159</v>
      </c>
      <c r="BE22" s="82">
        <f t="shared" si="2"/>
        <v>-1</v>
      </c>
      <c r="BF22" s="204" t="s">
        <v>103</v>
      </c>
      <c r="BG22" s="82"/>
      <c r="BH22" s="82" t="str">
        <f t="shared" si="4"/>
        <v>X</v>
      </c>
      <c r="BI22" s="82" t="str">
        <f t="shared" si="5"/>
        <v>X</v>
      </c>
      <c r="BJ22" s="82" t="str">
        <f t="shared" si="6"/>
        <v/>
      </c>
      <c r="BK22" s="82" t="str">
        <f t="shared" si="7"/>
        <v/>
      </c>
      <c r="BL22" s="82" t="str">
        <f t="shared" si="8"/>
        <v/>
      </c>
      <c r="BM22" s="82" t="str">
        <f t="shared" si="9"/>
        <v/>
      </c>
      <c r="BN22" s="82" t="str">
        <f t="shared" si="10"/>
        <v/>
      </c>
      <c r="BO22" s="82" t="str">
        <f t="shared" si="11"/>
        <v/>
      </c>
      <c r="BP22" s="82" t="str">
        <f t="shared" si="12"/>
        <v/>
      </c>
      <c r="BQ22" s="82" t="str">
        <f t="shared" si="13"/>
        <v/>
      </c>
      <c r="BR22" s="82" t="str">
        <f t="shared" si="14"/>
        <v>X</v>
      </c>
      <c r="BS22" s="82" t="str">
        <f t="shared" si="15"/>
        <v/>
      </c>
      <c r="BT22" s="82" t="str">
        <f t="shared" si="23"/>
        <v/>
      </c>
      <c r="BU22" s="82" t="str">
        <f t="shared" si="16"/>
        <v>X</v>
      </c>
      <c r="BV22" s="82" t="str">
        <f t="shared" si="17"/>
        <v/>
      </c>
      <c r="BW22" s="82" t="str">
        <f t="shared" si="18"/>
        <v>X</v>
      </c>
      <c r="BX22" s="82"/>
      <c r="BY22" s="82" t="str">
        <f t="shared" si="19"/>
        <v>X</v>
      </c>
      <c r="BZ22" s="82" t="s">
        <v>104</v>
      </c>
      <c r="CA22" s="82" t="s">
        <v>104</v>
      </c>
      <c r="CB22" s="82" t="s">
        <v>104</v>
      </c>
      <c r="CC22" s="82"/>
      <c r="CD22" s="82" t="str">
        <f t="shared" si="20"/>
        <v/>
      </c>
      <c r="CE22" s="82" t="s">
        <v>104</v>
      </c>
      <c r="CF22" s="82"/>
      <c r="CG22" s="82" t="str">
        <f t="shared" si="21"/>
        <v/>
      </c>
      <c r="CH22" s="82" t="str">
        <f t="shared" si="22"/>
        <v/>
      </c>
      <c r="CI22" s="82"/>
      <c r="CJ22" s="26"/>
    </row>
    <row r="23" spans="2:88" x14ac:dyDescent="0.35">
      <c r="B23" s="27"/>
      <c r="C23" s="84">
        <v>286</v>
      </c>
      <c r="D23" s="126" t="s">
        <v>85</v>
      </c>
      <c r="E23" s="127" t="s">
        <v>109</v>
      </c>
      <c r="F23" s="141" t="s">
        <v>585</v>
      </c>
      <c r="G23" s="127"/>
      <c r="H23" s="127">
        <v>14962</v>
      </c>
      <c r="I23" s="127">
        <v>929</v>
      </c>
      <c r="J23" s="127">
        <v>1</v>
      </c>
      <c r="K23" s="127">
        <v>1</v>
      </c>
      <c r="L23" s="146">
        <v>38.749067517999997</v>
      </c>
      <c r="M23" s="146">
        <v>-121.24789707399999</v>
      </c>
      <c r="N23" s="127" t="s">
        <v>98</v>
      </c>
      <c r="O23" s="142" t="s">
        <v>94</v>
      </c>
      <c r="P23" s="127" t="s">
        <v>94</v>
      </c>
      <c r="Q23" s="127" t="s">
        <v>94</v>
      </c>
      <c r="R23" s="127" t="s">
        <v>95</v>
      </c>
      <c r="S23" s="127" t="s">
        <v>107</v>
      </c>
      <c r="T23" s="127" t="s">
        <v>98</v>
      </c>
      <c r="U23" s="127">
        <v>3</v>
      </c>
      <c r="V23" s="127" t="s">
        <v>129</v>
      </c>
      <c r="W23" s="127" t="s">
        <v>96</v>
      </c>
      <c r="X23" s="127" t="s">
        <v>129</v>
      </c>
      <c r="Y23" s="127" t="s">
        <v>94</v>
      </c>
      <c r="Z23" s="127" t="s">
        <v>94</v>
      </c>
      <c r="AA23" s="127" t="s">
        <v>99</v>
      </c>
      <c r="AB23" s="85" t="s">
        <v>96</v>
      </c>
      <c r="AC23" s="127" t="s">
        <v>412</v>
      </c>
      <c r="AD23" s="85">
        <v>8.5</v>
      </c>
      <c r="AE23" s="127" t="s">
        <v>96</v>
      </c>
      <c r="AF23" s="127" t="s">
        <v>94</v>
      </c>
      <c r="AG23" s="127" t="s">
        <v>94</v>
      </c>
      <c r="AH23" s="85" t="s">
        <v>96</v>
      </c>
      <c r="AI23" s="85">
        <v>0</v>
      </c>
      <c r="AJ23" s="85" t="s">
        <v>414</v>
      </c>
      <c r="AK23" s="85">
        <v>0</v>
      </c>
      <c r="AL23" s="85" t="s">
        <v>109</v>
      </c>
      <c r="AM23" s="85" t="s">
        <v>104</v>
      </c>
      <c r="AN23" s="85" t="s">
        <v>96</v>
      </c>
      <c r="AO23" s="85" t="s">
        <v>33</v>
      </c>
      <c r="AP23" s="126"/>
      <c r="AQ23" s="86" t="str">
        <f t="shared" si="24"/>
        <v/>
      </c>
      <c r="AR23" s="86" t="str">
        <f t="shared" si="24"/>
        <v/>
      </c>
      <c r="AS23" s="86" t="str">
        <f t="shared" si="24"/>
        <v/>
      </c>
      <c r="AT23" s="86" t="str">
        <f t="shared" si="24"/>
        <v/>
      </c>
      <c r="AU23" s="86" t="str">
        <f t="shared" si="24"/>
        <v/>
      </c>
      <c r="AV23" s="86" t="str">
        <f t="shared" si="24"/>
        <v/>
      </c>
      <c r="AW23" s="86" t="str">
        <f t="shared" si="24"/>
        <v/>
      </c>
      <c r="AX23" s="86" t="str">
        <f t="shared" si="24"/>
        <v/>
      </c>
      <c r="AY23" s="86" t="str">
        <f t="shared" si="24"/>
        <v/>
      </c>
      <c r="AZ23" s="86" t="str">
        <f t="shared" si="24"/>
        <v/>
      </c>
      <c r="BA23" s="86" t="str">
        <f t="shared" si="24"/>
        <v/>
      </c>
      <c r="BB23" s="86"/>
      <c r="BC23" s="86" t="str">
        <f t="shared" si="1"/>
        <v>Roseville</v>
      </c>
      <c r="BD23" s="86" t="s">
        <v>159</v>
      </c>
      <c r="BE23" s="82">
        <f t="shared" si="2"/>
        <v>-1</v>
      </c>
      <c r="BF23" s="205" t="s">
        <v>103</v>
      </c>
      <c r="BG23" s="86"/>
      <c r="BH23" s="86" t="str">
        <f t="shared" si="4"/>
        <v/>
      </c>
      <c r="BI23" s="86" t="str">
        <f t="shared" si="5"/>
        <v>X</v>
      </c>
      <c r="BJ23" s="86" t="str">
        <f t="shared" si="6"/>
        <v/>
      </c>
      <c r="BK23" s="86" t="str">
        <f t="shared" si="7"/>
        <v/>
      </c>
      <c r="BL23" s="86" t="str">
        <f t="shared" si="8"/>
        <v/>
      </c>
      <c r="BM23" s="86" t="str">
        <f t="shared" si="9"/>
        <v/>
      </c>
      <c r="BN23" s="86" t="str">
        <f t="shared" si="10"/>
        <v/>
      </c>
      <c r="BO23" s="86" t="str">
        <f t="shared" si="11"/>
        <v/>
      </c>
      <c r="BP23" s="86" t="str">
        <f t="shared" si="12"/>
        <v/>
      </c>
      <c r="BQ23" s="86" t="str">
        <f t="shared" si="13"/>
        <v/>
      </c>
      <c r="BR23" s="86" t="str">
        <f t="shared" si="14"/>
        <v>X</v>
      </c>
      <c r="BS23" s="86" t="str">
        <f t="shared" si="15"/>
        <v/>
      </c>
      <c r="BT23" s="86" t="str">
        <f t="shared" si="23"/>
        <v/>
      </c>
      <c r="BU23" s="86" t="str">
        <f t="shared" si="16"/>
        <v>X</v>
      </c>
      <c r="BV23" s="86" t="str">
        <f t="shared" si="17"/>
        <v/>
      </c>
      <c r="BW23" s="86" t="str">
        <f t="shared" si="18"/>
        <v>X</v>
      </c>
      <c r="BX23" s="86"/>
      <c r="BY23" s="86" t="str">
        <f t="shared" si="19"/>
        <v>X</v>
      </c>
      <c r="BZ23" s="86" t="s">
        <v>104</v>
      </c>
      <c r="CA23" s="86" t="s">
        <v>104</v>
      </c>
      <c r="CB23" s="86" t="s">
        <v>104</v>
      </c>
      <c r="CC23" s="86"/>
      <c r="CD23" s="86" t="str">
        <f t="shared" si="20"/>
        <v/>
      </c>
      <c r="CE23" s="86" t="s">
        <v>104</v>
      </c>
      <c r="CF23" s="86"/>
      <c r="CG23" s="86" t="str">
        <f t="shared" si="21"/>
        <v/>
      </c>
      <c r="CH23" s="86" t="str">
        <f t="shared" si="22"/>
        <v/>
      </c>
      <c r="CI23" s="86"/>
      <c r="CJ23" s="26"/>
    </row>
    <row r="24" spans="2:88" x14ac:dyDescent="0.35">
      <c r="B24" s="25"/>
      <c r="C24" s="80">
        <v>275</v>
      </c>
      <c r="D24" s="128" t="s">
        <v>85</v>
      </c>
      <c r="E24" s="129" t="s">
        <v>109</v>
      </c>
      <c r="F24" s="147" t="s">
        <v>614</v>
      </c>
      <c r="G24" s="129"/>
      <c r="H24" s="129">
        <v>475</v>
      </c>
      <c r="I24" s="129">
        <v>7057</v>
      </c>
      <c r="J24" s="129">
        <v>1</v>
      </c>
      <c r="K24" s="129">
        <v>1</v>
      </c>
      <c r="L24" s="145">
        <v>38.755960666999997</v>
      </c>
      <c r="M24" s="145">
        <v>-121.326620601</v>
      </c>
      <c r="N24" s="129" t="s">
        <v>98</v>
      </c>
      <c r="O24" s="140" t="s">
        <v>94</v>
      </c>
      <c r="P24" s="129" t="s">
        <v>94</v>
      </c>
      <c r="Q24" s="129" t="s">
        <v>94</v>
      </c>
      <c r="R24" s="129" t="s">
        <v>95</v>
      </c>
      <c r="S24" s="129" t="s">
        <v>123</v>
      </c>
      <c r="T24" s="129" t="s">
        <v>415</v>
      </c>
      <c r="U24" s="129">
        <v>3</v>
      </c>
      <c r="V24" s="129" t="s">
        <v>107</v>
      </c>
      <c r="W24" s="129" t="s">
        <v>96</v>
      </c>
      <c r="X24" s="129" t="s">
        <v>107</v>
      </c>
      <c r="Y24" s="129" t="s">
        <v>94</v>
      </c>
      <c r="Z24" s="129" t="s">
        <v>94</v>
      </c>
      <c r="AA24" s="129" t="s">
        <v>99</v>
      </c>
      <c r="AB24" s="81" t="s">
        <v>96</v>
      </c>
      <c r="AC24" s="129" t="s">
        <v>412</v>
      </c>
      <c r="AD24" s="81">
        <v>8.5</v>
      </c>
      <c r="AE24" s="129" t="s">
        <v>96</v>
      </c>
      <c r="AF24" s="129" t="s">
        <v>96</v>
      </c>
      <c r="AG24" s="129" t="s">
        <v>94</v>
      </c>
      <c r="AH24" s="81" t="s">
        <v>96</v>
      </c>
      <c r="AI24" s="81">
        <v>2</v>
      </c>
      <c r="AJ24" s="81" t="s">
        <v>416</v>
      </c>
      <c r="AK24" s="81">
        <v>0</v>
      </c>
      <c r="AL24" s="81" t="s">
        <v>109</v>
      </c>
      <c r="AM24" s="81" t="s">
        <v>104</v>
      </c>
      <c r="AN24" s="81" t="s">
        <v>96</v>
      </c>
      <c r="AO24" s="81" t="s">
        <v>33</v>
      </c>
      <c r="AP24" s="128"/>
      <c r="AQ24" s="82" t="str">
        <f t="shared" si="24"/>
        <v/>
      </c>
      <c r="AR24" s="82" t="str">
        <f t="shared" si="24"/>
        <v/>
      </c>
      <c r="AS24" s="82" t="str">
        <f t="shared" si="24"/>
        <v/>
      </c>
      <c r="AT24" s="82" t="str">
        <f t="shared" si="24"/>
        <v/>
      </c>
      <c r="AU24" s="82" t="str">
        <f t="shared" si="24"/>
        <v/>
      </c>
      <c r="AV24" s="82" t="str">
        <f t="shared" si="24"/>
        <v/>
      </c>
      <c r="AW24" s="82" t="str">
        <f t="shared" si="24"/>
        <v/>
      </c>
      <c r="AX24" s="82" t="str">
        <f t="shared" si="24"/>
        <v/>
      </c>
      <c r="AY24" s="82" t="str">
        <f t="shared" si="24"/>
        <v/>
      </c>
      <c r="AZ24" s="82" t="str">
        <f t="shared" si="24"/>
        <v/>
      </c>
      <c r="BA24" s="82" t="str">
        <f t="shared" si="24"/>
        <v/>
      </c>
      <c r="BB24" s="82"/>
      <c r="BC24" s="82" t="str">
        <f t="shared" si="1"/>
        <v>Roseville</v>
      </c>
      <c r="BD24" s="82" t="s">
        <v>115</v>
      </c>
      <c r="BE24" s="82">
        <f t="shared" si="2"/>
        <v>-1</v>
      </c>
      <c r="BF24" s="204" t="s">
        <v>103</v>
      </c>
      <c r="BG24" s="82"/>
      <c r="BH24" s="82" t="str">
        <f t="shared" si="4"/>
        <v/>
      </c>
      <c r="BI24" s="82" t="str">
        <f t="shared" si="5"/>
        <v>X</v>
      </c>
      <c r="BJ24" s="82" t="str">
        <f t="shared" si="6"/>
        <v/>
      </c>
      <c r="BK24" s="82" t="str">
        <f t="shared" si="7"/>
        <v/>
      </c>
      <c r="BL24" s="82" t="str">
        <f t="shared" si="8"/>
        <v/>
      </c>
      <c r="BM24" s="82" t="str">
        <f t="shared" si="9"/>
        <v/>
      </c>
      <c r="BN24" s="82" t="str">
        <f t="shared" si="10"/>
        <v/>
      </c>
      <c r="BO24" s="82" t="str">
        <f t="shared" si="11"/>
        <v/>
      </c>
      <c r="BP24" s="82" t="str">
        <f t="shared" si="12"/>
        <v/>
      </c>
      <c r="BQ24" s="82" t="str">
        <f t="shared" si="13"/>
        <v/>
      </c>
      <c r="BR24" s="82" t="str">
        <f t="shared" si="14"/>
        <v/>
      </c>
      <c r="BS24" s="82" t="str">
        <f t="shared" si="15"/>
        <v/>
      </c>
      <c r="BT24" s="82" t="str">
        <f t="shared" si="23"/>
        <v/>
      </c>
      <c r="BU24" s="82" t="str">
        <f t="shared" si="16"/>
        <v>X</v>
      </c>
      <c r="BV24" s="82" t="str">
        <f t="shared" si="17"/>
        <v/>
      </c>
      <c r="BW24" s="82" t="str">
        <f t="shared" si="18"/>
        <v>X</v>
      </c>
      <c r="BX24" s="82"/>
      <c r="BY24" s="82" t="str">
        <f t="shared" si="19"/>
        <v>X</v>
      </c>
      <c r="BZ24" s="82" t="s">
        <v>104</v>
      </c>
      <c r="CA24" s="82" t="s">
        <v>104</v>
      </c>
      <c r="CB24" s="82" t="s">
        <v>104</v>
      </c>
      <c r="CC24" s="82"/>
      <c r="CD24" s="82" t="str">
        <f t="shared" si="20"/>
        <v/>
      </c>
      <c r="CE24" s="82" t="s">
        <v>104</v>
      </c>
      <c r="CF24" s="82"/>
      <c r="CG24" s="82" t="str">
        <f t="shared" si="21"/>
        <v/>
      </c>
      <c r="CH24" s="82" t="str">
        <f t="shared" si="22"/>
        <v/>
      </c>
      <c r="CI24" s="82"/>
      <c r="CJ24" s="26"/>
    </row>
    <row r="25" spans="2:88" x14ac:dyDescent="0.35">
      <c r="B25" s="27"/>
      <c r="C25" s="84">
        <v>295</v>
      </c>
      <c r="D25" s="130">
        <v>53235</v>
      </c>
      <c r="E25" s="131" t="s">
        <v>109</v>
      </c>
      <c r="F25" s="131" t="s">
        <v>417</v>
      </c>
      <c r="G25" s="127" t="s">
        <v>418</v>
      </c>
      <c r="H25" s="127">
        <v>8562</v>
      </c>
      <c r="I25" s="127">
        <v>1773</v>
      </c>
      <c r="J25" s="127">
        <v>3</v>
      </c>
      <c r="K25" s="127">
        <v>1</v>
      </c>
      <c r="L25" s="146">
        <v>38.759787439999997</v>
      </c>
      <c r="M25" s="146">
        <v>-121.25843759999999</v>
      </c>
      <c r="N25" s="127" t="s">
        <v>419</v>
      </c>
      <c r="O25" s="127" t="s">
        <v>108</v>
      </c>
      <c r="P25" s="127" t="s">
        <v>94</v>
      </c>
      <c r="Q25" s="127" t="s">
        <v>94</v>
      </c>
      <c r="R25" s="127" t="s">
        <v>169</v>
      </c>
      <c r="S25" s="127" t="s">
        <v>96</v>
      </c>
      <c r="T25" s="127" t="s">
        <v>169</v>
      </c>
      <c r="U25" s="127">
        <v>6</v>
      </c>
      <c r="V25" s="127" t="s">
        <v>107</v>
      </c>
      <c r="W25" s="127" t="s">
        <v>96</v>
      </c>
      <c r="X25" s="127" t="s">
        <v>107</v>
      </c>
      <c r="Y25" s="127" t="s">
        <v>96</v>
      </c>
      <c r="Z25" s="127" t="s">
        <v>96</v>
      </c>
      <c r="AA25" s="127" t="s">
        <v>148</v>
      </c>
      <c r="AB25" s="85" t="s">
        <v>96</v>
      </c>
      <c r="AC25" s="127">
        <v>15</v>
      </c>
      <c r="AD25" s="85">
        <v>15</v>
      </c>
      <c r="AE25" s="127" t="s">
        <v>96</v>
      </c>
      <c r="AF25" s="127" t="s">
        <v>96</v>
      </c>
      <c r="AG25" s="127" t="s">
        <v>96</v>
      </c>
      <c r="AH25" s="85" t="s">
        <v>96</v>
      </c>
      <c r="AI25" s="85">
        <v>2</v>
      </c>
      <c r="AJ25" s="85" t="s">
        <v>126</v>
      </c>
      <c r="AK25" s="85" t="e">
        <v>#N/A</v>
      </c>
      <c r="AL25" s="85" t="s">
        <v>109</v>
      </c>
      <c r="AM25" s="85" t="s">
        <v>104</v>
      </c>
      <c r="AN25" s="85" t="s">
        <v>96</v>
      </c>
      <c r="AO25" s="85" t="s">
        <v>33</v>
      </c>
      <c r="AP25" s="126"/>
      <c r="AQ25" s="86" t="str">
        <f t="shared" ref="AQ25:AZ25" si="25">IF(ISNUMBER(SEARCH(AQ$7,$N25)), "X", "")</f>
        <v>X</v>
      </c>
      <c r="AR25" s="86" t="str">
        <f t="shared" si="25"/>
        <v/>
      </c>
      <c r="AS25" s="86" t="str">
        <f t="shared" si="25"/>
        <v/>
      </c>
      <c r="AT25" s="86" t="str">
        <f t="shared" si="25"/>
        <v/>
      </c>
      <c r="AU25" s="86" t="str">
        <f t="shared" si="25"/>
        <v/>
      </c>
      <c r="AV25" s="86" t="str">
        <f t="shared" si="25"/>
        <v/>
      </c>
      <c r="AW25" s="86" t="str">
        <f t="shared" si="25"/>
        <v/>
      </c>
      <c r="AX25" s="86" t="str">
        <f t="shared" si="25"/>
        <v>X</v>
      </c>
      <c r="AY25" s="86" t="str">
        <f t="shared" si="25"/>
        <v/>
      </c>
      <c r="AZ25" s="86" t="str">
        <f t="shared" si="25"/>
        <v/>
      </c>
      <c r="BA25" s="86" t="s">
        <v>104</v>
      </c>
      <c r="BB25" s="86"/>
      <c r="BC25" s="86" t="str">
        <f t="shared" si="1"/>
        <v>Roseville</v>
      </c>
      <c r="BD25" s="86" t="s">
        <v>126</v>
      </c>
      <c r="BE25" s="82">
        <f t="shared" si="2"/>
        <v>-1</v>
      </c>
      <c r="BF25" s="205" t="s">
        <v>103</v>
      </c>
      <c r="BG25" s="86"/>
      <c r="BH25" s="86" t="str">
        <f t="shared" si="4"/>
        <v/>
      </c>
      <c r="BI25" s="86" t="str">
        <f t="shared" si="5"/>
        <v/>
      </c>
      <c r="BJ25" s="86" t="str">
        <f t="shared" si="6"/>
        <v/>
      </c>
      <c r="BK25" s="86" t="str">
        <f t="shared" si="7"/>
        <v/>
      </c>
      <c r="BL25" s="86" t="str">
        <f t="shared" si="8"/>
        <v/>
      </c>
      <c r="BM25" s="86" t="str">
        <f t="shared" si="9"/>
        <v/>
      </c>
      <c r="BN25" s="86" t="str">
        <f t="shared" si="10"/>
        <v/>
      </c>
      <c r="BO25" s="86" t="str">
        <f t="shared" si="11"/>
        <v/>
      </c>
      <c r="BP25" s="86" t="str">
        <f t="shared" si="12"/>
        <v/>
      </c>
      <c r="BQ25" s="86" t="str">
        <f t="shared" si="13"/>
        <v/>
      </c>
      <c r="BR25" s="86"/>
      <c r="BS25" s="86" t="str">
        <f t="shared" si="15"/>
        <v/>
      </c>
      <c r="BT25" s="86" t="str">
        <f t="shared" si="23"/>
        <v/>
      </c>
      <c r="BU25" s="86" t="str">
        <f t="shared" si="16"/>
        <v>X</v>
      </c>
      <c r="BV25" s="86" t="str">
        <f t="shared" si="17"/>
        <v/>
      </c>
      <c r="BW25" s="86" t="str">
        <f t="shared" si="18"/>
        <v/>
      </c>
      <c r="BX25" s="86" t="str">
        <f>IF(OR(ISNUMBER(SEARCH("N", Y25)), ISNUMBER(SEARCH("-", Y25))), "X", "")</f>
        <v/>
      </c>
      <c r="BY25" s="86" t="str">
        <f t="shared" si="19"/>
        <v/>
      </c>
      <c r="BZ25" s="86" t="s">
        <v>104</v>
      </c>
      <c r="CA25" s="86" t="s">
        <v>104</v>
      </c>
      <c r="CB25" s="86" t="s">
        <v>104</v>
      </c>
      <c r="CC25" s="86"/>
      <c r="CD25" s="86" t="str">
        <f t="shared" si="20"/>
        <v/>
      </c>
      <c r="CE25" s="86" t="s">
        <v>104</v>
      </c>
      <c r="CF25" s="86"/>
      <c r="CG25" s="86" t="str">
        <f t="shared" si="21"/>
        <v/>
      </c>
      <c r="CH25" s="86" t="str">
        <f t="shared" si="22"/>
        <v/>
      </c>
      <c r="CI25" s="86"/>
      <c r="CJ25" s="28"/>
    </row>
    <row r="26" spans="2:88" ht="8.25" customHeight="1" x14ac:dyDescent="0.35">
      <c r="B26" s="103"/>
      <c r="C26" s="104"/>
      <c r="D26" s="105"/>
      <c r="E26" s="108"/>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8"/>
      <c r="AR26" s="108"/>
      <c r="AS26" s="108"/>
      <c r="AT26" s="108"/>
      <c r="AU26" s="108"/>
      <c r="AV26" s="108"/>
      <c r="AW26" s="108"/>
      <c r="AX26" s="108"/>
      <c r="AY26" s="108"/>
      <c r="AZ26" s="108"/>
      <c r="BA26" s="108"/>
      <c r="BB26" s="108"/>
      <c r="BC26" s="108"/>
      <c r="BD26" s="108"/>
      <c r="BE26" s="82"/>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11"/>
    </row>
    <row r="27" spans="2:88" ht="14.65" customHeight="1" x14ac:dyDescent="0.35">
      <c r="B27" s="25"/>
      <c r="C27" s="80"/>
      <c r="D27" s="119" t="s">
        <v>135</v>
      </c>
      <c r="E27" s="81"/>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1"/>
      <c r="AR27" s="81"/>
      <c r="AS27" s="81"/>
      <c r="AT27" s="81"/>
      <c r="AU27" s="81"/>
      <c r="AV27" s="81"/>
      <c r="AW27" s="81"/>
      <c r="AX27" s="81"/>
      <c r="AY27" s="81"/>
      <c r="AZ27" s="81"/>
      <c r="BA27" s="81"/>
      <c r="BB27" s="81"/>
      <c r="BC27" s="81"/>
      <c r="BD27" s="81"/>
      <c r="BE27" s="86"/>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26"/>
    </row>
    <row r="28" spans="2:88" ht="29.25" customHeight="1" x14ac:dyDescent="0.35">
      <c r="B28" s="25"/>
      <c r="C28" s="81"/>
      <c r="D28" s="228" t="s">
        <v>136</v>
      </c>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c r="CC28" s="228"/>
      <c r="CD28" s="228"/>
      <c r="CE28" s="228"/>
      <c r="CF28" s="228"/>
      <c r="CG28" s="228"/>
      <c r="CH28" s="228"/>
      <c r="CI28" s="228"/>
      <c r="CJ28" s="26"/>
    </row>
    <row r="29" spans="2:88" x14ac:dyDescent="0.35">
      <c r="B29" s="25"/>
      <c r="C29" s="81"/>
      <c r="D29" s="113" t="s">
        <v>137</v>
      </c>
      <c r="E29" s="81"/>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1"/>
      <c r="AR29" s="81"/>
      <c r="AS29" s="81"/>
      <c r="AT29" s="81"/>
      <c r="AU29" s="81"/>
      <c r="AV29" s="81"/>
      <c r="AW29" s="81"/>
      <c r="AX29" s="81"/>
      <c r="AY29" s="81"/>
      <c r="AZ29" s="81"/>
      <c r="BA29" s="81"/>
      <c r="BB29" s="81"/>
      <c r="BC29" s="81"/>
      <c r="BD29" s="81"/>
      <c r="BE29" s="86"/>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26"/>
    </row>
    <row r="30" spans="2:88" x14ac:dyDescent="0.35">
      <c r="B30" s="25"/>
      <c r="C30" s="81"/>
      <c r="D30" s="113" t="s">
        <v>138</v>
      </c>
      <c r="E30" s="81"/>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1"/>
      <c r="AR30" s="81"/>
      <c r="AS30" s="81"/>
      <c r="AT30" s="81"/>
      <c r="AU30" s="81"/>
      <c r="AV30" s="81"/>
      <c r="AW30" s="81"/>
      <c r="AX30" s="81"/>
      <c r="AY30" s="81"/>
      <c r="AZ30" s="81"/>
      <c r="BA30" s="81"/>
      <c r="BB30" s="81"/>
      <c r="BC30" s="81"/>
      <c r="BD30" s="81"/>
      <c r="BE30" s="82"/>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26"/>
    </row>
    <row r="31" spans="2:88" x14ac:dyDescent="0.35">
      <c r="B31" s="25"/>
      <c r="C31" s="81"/>
      <c r="D31" s="113" t="s">
        <v>139</v>
      </c>
      <c r="E31" s="81"/>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1"/>
      <c r="AR31" s="81"/>
      <c r="AS31" s="81"/>
      <c r="AT31" s="81"/>
      <c r="AU31" s="81"/>
      <c r="AV31" s="81"/>
      <c r="AW31" s="81"/>
      <c r="AX31" s="81"/>
      <c r="AY31" s="81"/>
      <c r="AZ31" s="81"/>
      <c r="BA31" s="81"/>
      <c r="BB31" s="81"/>
      <c r="BC31" s="81"/>
      <c r="BD31" s="81"/>
      <c r="BE31" s="86"/>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26"/>
    </row>
    <row r="32" spans="2:88" ht="7.9" customHeight="1" thickBot="1" x14ac:dyDescent="0.4">
      <c r="B32" s="29"/>
      <c r="C32" s="31"/>
      <c r="D32" s="31"/>
      <c r="E32" s="31"/>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1"/>
      <c r="AR32" s="31"/>
      <c r="AS32" s="31"/>
      <c r="AT32" s="31"/>
      <c r="AU32" s="31"/>
      <c r="AV32" s="31"/>
      <c r="AW32" s="31"/>
      <c r="AX32" s="31"/>
      <c r="AY32" s="31"/>
      <c r="AZ32" s="31"/>
      <c r="BA32" s="31"/>
      <c r="BB32" s="31"/>
      <c r="BC32" s="31"/>
      <c r="BD32" s="31"/>
      <c r="BE32" s="82"/>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2"/>
    </row>
    <row r="33" spans="6:57" x14ac:dyDescent="0.35">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BE33" s="86"/>
    </row>
    <row r="34" spans="6:57" x14ac:dyDescent="0.35">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BE34" s="82"/>
    </row>
    <row r="35" spans="6:57" x14ac:dyDescent="0.35">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BE35" s="86"/>
    </row>
    <row r="36" spans="6:57" x14ac:dyDescent="0.35">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BE36" s="82"/>
    </row>
    <row r="37" spans="6:57" x14ac:dyDescent="0.35">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BE37" s="86"/>
    </row>
    <row r="38" spans="6:57" x14ac:dyDescent="0.35">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BE38" s="82"/>
    </row>
    <row r="39" spans="6:57" x14ac:dyDescent="0.35">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BE39" s="86"/>
    </row>
    <row r="40" spans="6:57" x14ac:dyDescent="0.35">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BE40" s="82"/>
    </row>
    <row r="41" spans="6:57" x14ac:dyDescent="0.35">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BE41" s="108"/>
    </row>
    <row r="42" spans="6:57" x14ac:dyDescent="0.35">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BE42" s="81"/>
    </row>
    <row r="43" spans="6:57" x14ac:dyDescent="0.35">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BE43" s="86"/>
    </row>
    <row r="44" spans="6:57" x14ac:dyDescent="0.35">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BE44" s="81"/>
    </row>
    <row r="45" spans="6:57" x14ac:dyDescent="0.35">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BE45" s="81"/>
    </row>
    <row r="46" spans="6:57" x14ac:dyDescent="0.35">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BE46" s="81"/>
    </row>
    <row r="47" spans="6:57" ht="15" thickBot="1" x14ac:dyDescent="0.4">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BE47" s="31"/>
    </row>
    <row r="48" spans="6:57" x14ac:dyDescent="0.35">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6:42" x14ac:dyDescent="0.35">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6:42" x14ac:dyDescent="0.35">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6:42" x14ac:dyDescent="0.35">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6:42" x14ac:dyDescent="0.3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6:42" x14ac:dyDescent="0.3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6:42" x14ac:dyDescent="0.35">
      <c r="F54" s="2"/>
      <c r="G54" s="2"/>
      <c r="H54" s="2"/>
      <c r="I54" s="2"/>
      <c r="J54" s="2"/>
      <c r="K54" s="2"/>
      <c r="L54" s="2"/>
      <c r="M54" s="2"/>
      <c r="N54" s="2"/>
      <c r="O54" s="2"/>
      <c r="P54" s="2"/>
      <c r="Q54" s="2"/>
      <c r="R54" s="2"/>
      <c r="S54" s="3"/>
      <c r="T54" s="2"/>
      <c r="U54" s="2"/>
      <c r="V54" s="3"/>
      <c r="W54" s="3"/>
      <c r="X54" s="3"/>
      <c r="Y54" s="3"/>
      <c r="Z54" s="3"/>
      <c r="AA54" s="3"/>
      <c r="AB54" s="3"/>
      <c r="AC54" s="3"/>
      <c r="AD54" s="3"/>
      <c r="AE54" s="3"/>
      <c r="AF54" s="3"/>
      <c r="AG54" s="3"/>
      <c r="AH54" s="3"/>
      <c r="AI54" s="3"/>
      <c r="AJ54" s="3"/>
      <c r="AK54" s="3"/>
      <c r="AL54" s="3"/>
      <c r="AM54" s="3"/>
      <c r="AN54" s="3"/>
      <c r="AO54" s="3"/>
      <c r="AP54" s="3"/>
    </row>
    <row r="55" spans="6:42" x14ac:dyDescent="0.35">
      <c r="F55" s="2"/>
      <c r="G55" s="2"/>
      <c r="H55" s="2"/>
      <c r="I55" s="2"/>
      <c r="J55" s="2"/>
      <c r="K55" s="2"/>
      <c r="L55" s="2"/>
      <c r="M55" s="2"/>
      <c r="N55" s="2"/>
      <c r="O55" s="2"/>
      <c r="P55" s="2"/>
      <c r="Q55" s="2"/>
      <c r="R55" s="2"/>
      <c r="S55" s="3"/>
      <c r="T55" s="2"/>
      <c r="U55" s="2"/>
      <c r="V55" s="3"/>
      <c r="W55" s="3"/>
      <c r="X55" s="3"/>
      <c r="Y55" s="3"/>
      <c r="Z55" s="3"/>
      <c r="AA55" s="3"/>
      <c r="AB55" s="3"/>
      <c r="AC55" s="3"/>
      <c r="AD55" s="3"/>
      <c r="AE55" s="3"/>
      <c r="AF55" s="3"/>
      <c r="AG55" s="3"/>
      <c r="AH55" s="3"/>
      <c r="AI55" s="3"/>
      <c r="AJ55" s="3"/>
      <c r="AK55" s="3"/>
      <c r="AL55" s="3"/>
      <c r="AM55" s="3"/>
      <c r="AN55" s="3"/>
      <c r="AO55" s="3"/>
      <c r="AP55" s="3"/>
    </row>
    <row r="56" spans="6:42" x14ac:dyDescent="0.35">
      <c r="F56" s="2"/>
      <c r="G56" s="2"/>
      <c r="H56" s="2"/>
      <c r="I56" s="2"/>
      <c r="J56" s="2"/>
      <c r="K56" s="2"/>
      <c r="L56" s="2"/>
      <c r="M56" s="2"/>
      <c r="N56" s="2"/>
      <c r="O56" s="2"/>
      <c r="P56" s="2"/>
      <c r="Q56" s="2"/>
      <c r="R56" s="2"/>
      <c r="S56" s="3"/>
      <c r="T56" s="2"/>
      <c r="U56" s="2"/>
      <c r="V56" s="3"/>
      <c r="W56" s="3"/>
      <c r="X56" s="3"/>
      <c r="Y56" s="3"/>
      <c r="Z56" s="3"/>
      <c r="AA56" s="3"/>
      <c r="AB56" s="3"/>
      <c r="AC56" s="3"/>
      <c r="AD56" s="3"/>
      <c r="AE56" s="3"/>
      <c r="AF56" s="3"/>
      <c r="AG56" s="3"/>
      <c r="AH56" s="3"/>
      <c r="AI56" s="3"/>
      <c r="AJ56" s="3"/>
      <c r="AK56" s="3"/>
      <c r="AL56" s="3"/>
      <c r="AM56" s="3"/>
      <c r="AN56" s="3"/>
      <c r="AO56" s="3"/>
      <c r="AP56" s="3"/>
    </row>
    <row r="57" spans="6:42" x14ac:dyDescent="0.35">
      <c r="F57" s="2"/>
      <c r="G57" s="2"/>
      <c r="H57" s="2"/>
      <c r="I57" s="2"/>
      <c r="J57" s="2"/>
      <c r="K57" s="2"/>
      <c r="L57" s="2"/>
      <c r="M57" s="2"/>
      <c r="N57" s="2"/>
      <c r="O57" s="2"/>
      <c r="P57" s="2"/>
      <c r="Q57" s="2"/>
      <c r="R57" s="2"/>
      <c r="S57" s="3"/>
      <c r="T57" s="2"/>
      <c r="U57" s="2"/>
      <c r="V57" s="3"/>
      <c r="W57" s="3"/>
      <c r="X57" s="3"/>
      <c r="Y57" s="3"/>
      <c r="Z57" s="3"/>
      <c r="AA57" s="3"/>
      <c r="AB57" s="3"/>
      <c r="AC57" s="3"/>
      <c r="AD57" s="3"/>
      <c r="AE57" s="3"/>
      <c r="AF57" s="3"/>
      <c r="AG57" s="3"/>
      <c r="AH57" s="3"/>
      <c r="AI57" s="3"/>
      <c r="AJ57" s="3"/>
      <c r="AK57" s="3"/>
      <c r="AL57" s="3"/>
      <c r="AM57" s="3"/>
      <c r="AN57" s="3"/>
      <c r="AO57" s="3"/>
      <c r="AP57" s="3"/>
    </row>
    <row r="58" spans="6:42" x14ac:dyDescent="0.35">
      <c r="F58" s="2"/>
      <c r="G58" s="2"/>
      <c r="H58" s="2"/>
      <c r="I58" s="2"/>
      <c r="J58" s="2"/>
      <c r="K58" s="2"/>
      <c r="L58" s="2"/>
      <c r="M58" s="2"/>
      <c r="N58" s="2"/>
      <c r="O58" s="2"/>
      <c r="P58" s="2"/>
      <c r="Q58" s="2"/>
      <c r="R58" s="2"/>
      <c r="S58" s="3"/>
      <c r="T58" s="2"/>
      <c r="U58" s="2"/>
      <c r="V58" s="3"/>
      <c r="W58" s="3"/>
      <c r="X58" s="2"/>
      <c r="Y58" s="3"/>
      <c r="Z58" s="3"/>
      <c r="AA58" s="3"/>
      <c r="AB58" s="3"/>
      <c r="AC58" s="3"/>
      <c r="AD58" s="3"/>
      <c r="AE58" s="3"/>
      <c r="AF58" s="3"/>
      <c r="AG58" s="3"/>
      <c r="AH58" s="3"/>
      <c r="AI58" s="3"/>
      <c r="AJ58" s="3"/>
      <c r="AK58" s="3"/>
      <c r="AL58" s="3"/>
      <c r="AM58" s="3"/>
      <c r="AN58" s="3"/>
      <c r="AO58" s="3"/>
      <c r="AP58" s="3"/>
    </row>
    <row r="59" spans="6:42" x14ac:dyDescent="0.35">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6:42" x14ac:dyDescent="0.35">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6:42" x14ac:dyDescent="0.35">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2" x14ac:dyDescent="0.35">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6:42" x14ac:dyDescent="0.35">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6:42" x14ac:dyDescent="0.35">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6:42" x14ac:dyDescent="0.35">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6:42" x14ac:dyDescent="0.35">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6:42" x14ac:dyDescent="0.35">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6:42" x14ac:dyDescent="0.35">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6:42" x14ac:dyDescent="0.35">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6:42" x14ac:dyDescent="0.35">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6:42" x14ac:dyDescent="0.3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6:42" x14ac:dyDescent="0.35">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6:42" x14ac:dyDescent="0.35">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6:42" x14ac:dyDescent="0.35">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6:42" x14ac:dyDescent="0.35">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6:42" x14ac:dyDescent="0.35">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6:42" x14ac:dyDescent="0.35">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6:42" x14ac:dyDescent="0.3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6:42" x14ac:dyDescent="0.3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6:42" x14ac:dyDescent="0.35">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6:42" x14ac:dyDescent="0.35">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6:42" x14ac:dyDescent="0.35">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6:42" x14ac:dyDescent="0.35">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6:42" x14ac:dyDescent="0.35">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6:42"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6:42" x14ac:dyDescent="0.35">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6:42" x14ac:dyDescent="0.3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6:42"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6:42"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6:42"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6:42"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6:42"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6:42"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6:42"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6:42"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6:42"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89"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89"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89"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89"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89" x14ac:dyDescent="0.35">
      <c r="F133" s="2"/>
      <c r="G133" s="2"/>
      <c r="H133" s="2"/>
      <c r="I133" s="2"/>
      <c r="J133" s="2"/>
      <c r="K133" s="2"/>
      <c r="L133" s="2"/>
      <c r="M133" s="2"/>
      <c r="N133" s="2"/>
      <c r="O133" s="2"/>
      <c r="P133" s="2"/>
      <c r="Q133" s="2"/>
      <c r="R133" s="2"/>
      <c r="S133" s="3"/>
      <c r="T133" s="2"/>
      <c r="U133" s="2"/>
      <c r="V133" s="3"/>
      <c r="W133" s="3"/>
      <c r="X133" s="3"/>
      <c r="Y133" s="3"/>
      <c r="Z133" s="3"/>
      <c r="AA133" s="3"/>
      <c r="AB133" s="3"/>
      <c r="AC133" s="3"/>
      <c r="AD133" s="3"/>
      <c r="AE133" s="3"/>
      <c r="AF133" s="3"/>
      <c r="AG133" s="3"/>
      <c r="AH133" s="3"/>
      <c r="AI133" s="3"/>
      <c r="AJ133" s="3"/>
      <c r="AK133" s="3"/>
      <c r="AL133" s="3"/>
      <c r="AM133" s="3"/>
      <c r="AN133" s="3"/>
      <c r="AO133" s="3"/>
      <c r="AP133" s="3"/>
    </row>
    <row r="134" spans="6:89" x14ac:dyDescent="0.35">
      <c r="F134" s="2"/>
      <c r="G134" s="2"/>
      <c r="H134" s="2"/>
      <c r="I134" s="2"/>
      <c r="J134" s="2"/>
      <c r="K134" s="2"/>
      <c r="L134" s="2"/>
      <c r="M134" s="2"/>
      <c r="N134" s="2"/>
      <c r="O134" s="2"/>
      <c r="P134" s="2"/>
      <c r="Q134" s="2"/>
      <c r="R134" s="2"/>
      <c r="S134" s="3"/>
      <c r="T134" s="2"/>
      <c r="U134" s="2"/>
      <c r="V134" s="3"/>
      <c r="W134" s="3"/>
      <c r="X134" s="3"/>
      <c r="Y134" s="3"/>
      <c r="Z134" s="3"/>
      <c r="AA134" s="3"/>
      <c r="AB134" s="3"/>
      <c r="AC134" s="3"/>
      <c r="AD134" s="3"/>
      <c r="AE134" s="3"/>
      <c r="AF134" s="3"/>
      <c r="AG134" s="3"/>
      <c r="AH134" s="3"/>
      <c r="AI134" s="3"/>
      <c r="AJ134" s="3"/>
      <c r="AK134" s="3"/>
      <c r="AL134" s="3"/>
      <c r="AM134" s="3"/>
      <c r="AN134" s="3"/>
      <c r="AO134" s="3"/>
      <c r="AP134" s="3"/>
    </row>
    <row r="135" spans="6:89" x14ac:dyDescent="0.35">
      <c r="F135" s="2"/>
      <c r="G135" s="2"/>
      <c r="H135" s="2"/>
      <c r="I135" s="2"/>
      <c r="J135" s="2"/>
      <c r="K135" s="2"/>
      <c r="L135" s="2"/>
      <c r="M135" s="2"/>
      <c r="N135" s="2"/>
      <c r="O135" s="2"/>
      <c r="P135" s="2"/>
      <c r="Q135" s="2"/>
      <c r="R135" s="2"/>
      <c r="S135" s="3"/>
      <c r="T135" s="2"/>
      <c r="U135" s="2"/>
      <c r="V135" s="3"/>
      <c r="W135" s="3"/>
      <c r="X135" s="3"/>
      <c r="Y135" s="3"/>
      <c r="Z135" s="3"/>
      <c r="AA135" s="3"/>
      <c r="AB135" s="3"/>
      <c r="AC135" s="3"/>
      <c r="AD135" s="3"/>
      <c r="AE135" s="3"/>
      <c r="AF135" s="3"/>
      <c r="AG135" s="3"/>
      <c r="AH135" s="3"/>
      <c r="AI135" s="3"/>
      <c r="AJ135" s="3"/>
      <c r="AK135" s="3"/>
      <c r="AL135" s="3"/>
      <c r="AM135" s="3"/>
      <c r="AN135" s="3"/>
      <c r="AO135" s="3"/>
      <c r="AP135" s="3"/>
    </row>
    <row r="136" spans="6:89"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89"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89"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89" x14ac:dyDescent="0.35">
      <c r="F139" s="2"/>
      <c r="G139" s="2"/>
      <c r="H139" s="2"/>
      <c r="I139" s="2"/>
      <c r="J139" s="2"/>
      <c r="K139" s="2"/>
      <c r="L139" s="2"/>
      <c r="M139" s="2"/>
      <c r="N139" s="5"/>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89" x14ac:dyDescent="0.35">
      <c r="F140" s="2"/>
      <c r="G140" s="2"/>
      <c r="H140" s="2"/>
      <c r="I140" s="2"/>
      <c r="J140" s="2"/>
      <c r="K140" s="2"/>
      <c r="L140" s="2"/>
      <c r="M140" s="2"/>
      <c r="N140" s="5"/>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89"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89"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CK142" t="s">
        <v>140</v>
      </c>
    </row>
    <row r="143" spans="6:89"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89"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row>
    <row r="184" spans="6:42" x14ac:dyDescent="0.35">
      <c r="F184" s="4"/>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6:42" x14ac:dyDescent="0.35">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6:42" x14ac:dyDescent="0.35">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6:42" x14ac:dyDescent="0.35">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6:42" x14ac:dyDescent="0.35">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6:42" x14ac:dyDescent="0.35">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6:42" x14ac:dyDescent="0.35">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6:42" x14ac:dyDescent="0.35">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6:42" x14ac:dyDescent="0.35">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6:42" x14ac:dyDescent="0.35">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6:42" x14ac:dyDescent="0.35">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6:42" x14ac:dyDescent="0.35">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6:42" x14ac:dyDescent="0.35">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6:42" x14ac:dyDescent="0.35">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6:42" x14ac:dyDescent="0.35">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6:42" x14ac:dyDescent="0.35">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6:42" x14ac:dyDescent="0.35">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6:42" x14ac:dyDescent="0.35">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6:42" x14ac:dyDescent="0.35">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6:42" x14ac:dyDescent="0.35">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6:42" x14ac:dyDescent="0.35">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6:42" x14ac:dyDescent="0.35">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6:42" x14ac:dyDescent="0.35">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6:42" x14ac:dyDescent="0.35">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6:42" x14ac:dyDescent="0.35">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6:42" x14ac:dyDescent="0.35">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6:42" x14ac:dyDescent="0.35">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6:42" x14ac:dyDescent="0.35">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6:42" x14ac:dyDescent="0.35">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6:42" x14ac:dyDescent="0.35">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6:42" x14ac:dyDescent="0.35">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6:42" x14ac:dyDescent="0.35">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6:42" x14ac:dyDescent="0.35">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row>
    <row r="253" spans="6:42" x14ac:dyDescent="0.35">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row>
    <row r="254" spans="6:42" x14ac:dyDescent="0.35">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row>
    <row r="255" spans="6:42" x14ac:dyDescent="0.35">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row>
    <row r="256" spans="6:42" x14ac:dyDescent="0.35">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row>
    <row r="257" spans="6:42" x14ac:dyDescent="0.35">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row>
    <row r="258" spans="6:42" x14ac:dyDescent="0.35">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row>
    <row r="259" spans="6:42" x14ac:dyDescent="0.35">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row>
    <row r="260" spans="6:42" x14ac:dyDescent="0.35">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row>
    <row r="261" spans="6:42" x14ac:dyDescent="0.35">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row>
    <row r="262" spans="6:42" x14ac:dyDescent="0.35">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row>
    <row r="263" spans="6:42" x14ac:dyDescent="0.35">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row>
    <row r="264" spans="6:42" x14ac:dyDescent="0.35">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row>
    <row r="265" spans="6:42" x14ac:dyDescent="0.35">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row>
    <row r="266" spans="6:42" x14ac:dyDescent="0.35">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row>
    <row r="267" spans="6:42" x14ac:dyDescent="0.35">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row>
    <row r="268" spans="6:42" x14ac:dyDescent="0.35">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row>
    <row r="269" spans="6:42" x14ac:dyDescent="0.35">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row>
    <row r="270" spans="6:42" x14ac:dyDescent="0.35">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row>
    <row r="271" spans="6:42" x14ac:dyDescent="0.35">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6:42" x14ac:dyDescent="0.35">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row>
    <row r="273" spans="6:42" x14ac:dyDescent="0.35">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row>
    <row r="274" spans="6:42" x14ac:dyDescent="0.35">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6:42" x14ac:dyDescent="0.35">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6:42" x14ac:dyDescent="0.35">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6:42" x14ac:dyDescent="0.35">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6:42" x14ac:dyDescent="0.35">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row>
    <row r="279" spans="6:42" x14ac:dyDescent="0.35">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row>
    <row r="280" spans="6:42" x14ac:dyDescent="0.35">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6:42" x14ac:dyDescent="0.35">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row>
    <row r="282" spans="6:42" x14ac:dyDescent="0.35">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row>
    <row r="283" spans="6:42" x14ac:dyDescent="0.35">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row>
    <row r="284" spans="6:42" x14ac:dyDescent="0.35">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row>
    <row r="285" spans="6:42" x14ac:dyDescent="0.35">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row>
    <row r="286" spans="6:42" x14ac:dyDescent="0.35">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row>
    <row r="287" spans="6:42" x14ac:dyDescent="0.35">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302" spans="89:89" x14ac:dyDescent="0.35">
      <c r="CK302" t="s">
        <v>141</v>
      </c>
    </row>
    <row r="307" ht="5.25" customHeight="1" x14ac:dyDescent="0.35"/>
  </sheetData>
  <sortState xmlns:xlrd2="http://schemas.microsoft.com/office/spreadsheetml/2017/richdata2" ref="B8:CK25">
    <sortCondition descending="1" ref="BL8:BL25"/>
    <sortCondition descending="1" ref="BE8:BE25"/>
    <sortCondition ref="BD8:BD25" customList="Transfer Stop,Equity Area,Key Destination,School Zone,Commuter,Low"/>
  </sortState>
  <mergeCells count="22">
    <mergeCell ref="D28:CI28"/>
    <mergeCell ref="CB6:CB7"/>
    <mergeCell ref="CD6:CD7"/>
    <mergeCell ref="CE6:CE7"/>
    <mergeCell ref="CG6:CG7"/>
    <mergeCell ref="CH6:CH7"/>
    <mergeCell ref="CD5:CE5"/>
    <mergeCell ref="CG5:CI5"/>
    <mergeCell ref="BP6:BQ6"/>
    <mergeCell ref="AQ6:BA6"/>
    <mergeCell ref="BS6:BT6"/>
    <mergeCell ref="BI6:BK6"/>
    <mergeCell ref="BU6:BV6"/>
    <mergeCell ref="BH5:BW5"/>
    <mergeCell ref="BY5:CB5"/>
    <mergeCell ref="BL6:BL7"/>
    <mergeCell ref="BR6:BR7"/>
    <mergeCell ref="BW6:BW7"/>
    <mergeCell ref="BY6:BY7"/>
    <mergeCell ref="BZ6:BZ7"/>
    <mergeCell ref="CA6:CA7"/>
    <mergeCell ref="CI6:CI7"/>
  </mergeCells>
  <pageMargins left="0.7" right="0.7" top="0.75" bottom="0.75" header="0.3" footer="0.3"/>
  <pageSetup scale="53"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D2E4-F5BD-4D6E-83F2-A5584FB3147F}">
  <sheetPr>
    <pageSetUpPr fitToPage="1"/>
  </sheetPr>
  <dimension ref="B2:CJ241"/>
  <sheetViews>
    <sheetView zoomScale="80" zoomScaleNormal="80" zoomScaleSheetLayoutView="40" zoomScalePageLayoutView="25" workbookViewId="0">
      <pane ySplit="7" topLeftCell="A8" activePane="bottomLeft" state="frozen"/>
      <selection activeCell="CL1" sqref="CL1:CL1048576"/>
      <selection pane="bottomLeft" activeCell="F34" sqref="F34"/>
    </sheetView>
  </sheetViews>
  <sheetFormatPr defaultColWidth="9" defaultRowHeight="14.5" x14ac:dyDescent="0.35"/>
  <cols>
    <col min="2" max="2" width="1.26953125" customWidth="1"/>
    <col min="3" max="3" width="9" hidden="1" customWidth="1"/>
    <col min="4" max="4" width="9" style="49" customWidth="1"/>
    <col min="5" max="5" width="53.81640625" hidden="1" customWidth="1"/>
    <col min="6" max="6" width="39" customWidth="1"/>
    <col min="7" max="34" width="9" hidden="1" customWidth="1"/>
    <col min="35" max="35" width="18" hidden="1" customWidth="1"/>
    <col min="36" max="36" width="17" hidden="1" customWidth="1"/>
    <col min="37" max="37" width="137.26953125" hidden="1" customWidth="1"/>
    <col min="38" max="41" width="15.81640625" hidden="1" customWidth="1"/>
    <col min="42" max="42" width="1.26953125" customWidth="1"/>
    <col min="43" max="52" width="3.81640625" customWidth="1"/>
    <col min="53" max="53" width="4.54296875" customWidth="1"/>
    <col min="54" max="54" width="1.26953125" customWidth="1"/>
    <col min="55" max="55" width="26.7265625" hidden="1" customWidth="1"/>
    <col min="56" max="56" width="16.1796875" customWidth="1"/>
    <col min="57" max="57" width="16.1796875" hidden="1" customWidth="1"/>
    <col min="58" max="58" width="16.1796875" customWidth="1"/>
    <col min="59" max="59" width="1.26953125" customWidth="1"/>
    <col min="60" max="60" width="9" customWidth="1"/>
    <col min="61" max="63" width="4.54296875" customWidth="1"/>
    <col min="64" max="64" width="9.81640625" customWidth="1"/>
    <col min="65" max="65" width="6.26953125" hidden="1" customWidth="1"/>
    <col min="66" max="67" width="7.26953125" hidden="1" customWidth="1"/>
    <col min="68" max="69" width="4.54296875" customWidth="1"/>
    <col min="70" max="70" width="10" customWidth="1"/>
    <col min="71" max="72" width="8.54296875" customWidth="1"/>
    <col min="73" max="73" width="9" customWidth="1"/>
    <col min="74" max="74" width="2.81640625" customWidth="1"/>
    <col min="75" max="76" width="4.54296875" customWidth="1"/>
    <col min="77" max="77" width="9" customWidth="1"/>
    <col min="78" max="78" width="11" customWidth="1"/>
    <col min="79" max="79" width="11.7265625" hidden="1" customWidth="1"/>
    <col min="80" max="80" width="27" hidden="1" customWidth="1"/>
    <col min="81" max="81" width="1.26953125" customWidth="1"/>
    <col min="82" max="82" width="15.81640625" customWidth="1"/>
    <col min="83" max="83" width="12.54296875" customWidth="1"/>
    <col min="84" max="84" width="1.26953125" customWidth="1"/>
    <col min="85" max="85" width="11" customWidth="1"/>
    <col min="86" max="87" width="12.54296875" customWidth="1"/>
    <col min="88" max="88" width="1.26953125" customWidth="1"/>
  </cols>
  <sheetData>
    <row r="2" spans="2:88"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c r="CA2" t="s">
        <v>21</v>
      </c>
      <c r="CB2" t="s">
        <v>21</v>
      </c>
    </row>
    <row r="3" spans="2:88" ht="9" customHeight="1" x14ac:dyDescent="0.35">
      <c r="B3" s="7"/>
      <c r="C3" s="8"/>
      <c r="D3" s="5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9"/>
    </row>
    <row r="4" spans="2:88" ht="22.5" x14ac:dyDescent="0.45">
      <c r="B4" s="10"/>
      <c r="C4" s="76"/>
      <c r="D4" s="73" t="s">
        <v>420</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11"/>
    </row>
    <row r="5" spans="2:88" ht="29.25" customHeight="1" x14ac:dyDescent="0.35">
      <c r="B5" s="10"/>
      <c r="C5" s="87"/>
      <c r="D5" s="88"/>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8"/>
      <c r="BF5" s="87"/>
      <c r="BG5" s="87"/>
      <c r="BH5" s="217" t="s">
        <v>23</v>
      </c>
      <c r="BI5" s="218"/>
      <c r="BJ5" s="218"/>
      <c r="BK5" s="218"/>
      <c r="BL5" s="218"/>
      <c r="BM5" s="218"/>
      <c r="BN5" s="218"/>
      <c r="BO5" s="218"/>
      <c r="BP5" s="218"/>
      <c r="BQ5" s="218"/>
      <c r="BR5" s="218"/>
      <c r="BS5" s="218"/>
      <c r="BT5" s="218"/>
      <c r="BU5" s="219"/>
      <c r="BV5" s="87"/>
      <c r="BW5" s="214" t="s">
        <v>24</v>
      </c>
      <c r="BX5" s="215"/>
      <c r="BY5" s="215"/>
      <c r="BZ5" s="215"/>
      <c r="CA5" s="215"/>
      <c r="CB5" s="216"/>
      <c r="CC5" s="41"/>
      <c r="CD5" s="214" t="s">
        <v>25</v>
      </c>
      <c r="CE5" s="216"/>
      <c r="CF5" s="88"/>
      <c r="CG5" s="214" t="s">
        <v>26</v>
      </c>
      <c r="CH5" s="215"/>
      <c r="CI5" s="216"/>
      <c r="CJ5" s="11"/>
    </row>
    <row r="6" spans="2:88" ht="33.75" customHeight="1" x14ac:dyDescent="0.35">
      <c r="B6" s="10"/>
      <c r="C6" s="87"/>
      <c r="D6" s="88"/>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229" t="s">
        <v>27</v>
      </c>
      <c r="AR6" s="229"/>
      <c r="AS6" s="229"/>
      <c r="AT6" s="229"/>
      <c r="AU6" s="229"/>
      <c r="AV6" s="229"/>
      <c r="AW6" s="229"/>
      <c r="AX6" s="229"/>
      <c r="AY6" s="229"/>
      <c r="AZ6" s="229"/>
      <c r="BA6" s="229"/>
      <c r="BB6" s="88"/>
      <c r="BC6" s="87"/>
      <c r="BD6" s="87"/>
      <c r="BE6" s="88"/>
      <c r="BF6" s="94"/>
      <c r="BG6" s="94"/>
      <c r="BH6" s="24" t="s">
        <v>28</v>
      </c>
      <c r="BI6" s="217" t="s">
        <v>29</v>
      </c>
      <c r="BJ6" s="218"/>
      <c r="BK6" s="219"/>
      <c r="BL6" s="224" t="s">
        <v>30</v>
      </c>
      <c r="BM6" s="16" t="s">
        <v>31</v>
      </c>
      <c r="BN6" s="16"/>
      <c r="BO6" s="16"/>
      <c r="BP6" s="217" t="s">
        <v>32</v>
      </c>
      <c r="BQ6" s="219"/>
      <c r="BR6" s="224" t="s">
        <v>12</v>
      </c>
      <c r="BS6" s="220" t="s">
        <v>34</v>
      </c>
      <c r="BT6" s="222"/>
      <c r="BU6" s="226" t="s">
        <v>35</v>
      </c>
      <c r="BV6" s="223"/>
      <c r="BW6" s="214" t="s">
        <v>33</v>
      </c>
      <c r="BX6" s="216"/>
      <c r="BY6" s="224" t="s">
        <v>36</v>
      </c>
      <c r="BZ6" s="224" t="s">
        <v>37</v>
      </c>
      <c r="CA6" s="19" t="s">
        <v>38</v>
      </c>
      <c r="CB6" s="19" t="s">
        <v>39</v>
      </c>
      <c r="CC6" s="65"/>
      <c r="CD6" s="224" t="s">
        <v>6</v>
      </c>
      <c r="CE6" s="224" t="s">
        <v>9</v>
      </c>
      <c r="CF6" s="87"/>
      <c r="CG6" s="224" t="s">
        <v>40</v>
      </c>
      <c r="CH6" s="226" t="s">
        <v>41</v>
      </c>
      <c r="CI6" s="224" t="s">
        <v>42</v>
      </c>
      <c r="CJ6" s="11"/>
    </row>
    <row r="7" spans="2:88" ht="93.4" customHeight="1" x14ac:dyDescent="0.35">
      <c r="B7" s="10"/>
      <c r="C7" s="95" t="s">
        <v>44</v>
      </c>
      <c r="D7" s="66" t="s">
        <v>45</v>
      </c>
      <c r="E7" s="67" t="s">
        <v>46</v>
      </c>
      <c r="F7" s="68" t="s">
        <v>47</v>
      </c>
      <c r="G7" s="87" t="s">
        <v>48</v>
      </c>
      <c r="H7" s="87" t="s">
        <v>49</v>
      </c>
      <c r="I7" s="87" t="s">
        <v>50</v>
      </c>
      <c r="J7" s="87" t="s">
        <v>51</v>
      </c>
      <c r="K7" s="87" t="s">
        <v>52</v>
      </c>
      <c r="L7" s="87" t="s">
        <v>53</v>
      </c>
      <c r="M7" s="87" t="s">
        <v>54</v>
      </c>
      <c r="N7" s="87" t="s">
        <v>55</v>
      </c>
      <c r="O7" s="87" t="s">
        <v>56</v>
      </c>
      <c r="P7" s="87" t="s">
        <v>57</v>
      </c>
      <c r="Q7" s="87" t="s">
        <v>58</v>
      </c>
      <c r="R7" s="87" t="s">
        <v>59</v>
      </c>
      <c r="S7" s="87" t="s">
        <v>60</v>
      </c>
      <c r="T7" s="87" t="s">
        <v>61</v>
      </c>
      <c r="U7" s="87" t="s">
        <v>62</v>
      </c>
      <c r="V7" s="87" t="s">
        <v>63</v>
      </c>
      <c r="W7" s="87" t="s">
        <v>64</v>
      </c>
      <c r="X7" s="87" t="s">
        <v>65</v>
      </c>
      <c r="Y7" s="87" t="s">
        <v>35</v>
      </c>
      <c r="Z7" s="87" t="s">
        <v>66</v>
      </c>
      <c r="AA7" s="87" t="s">
        <v>67</v>
      </c>
      <c r="AB7" s="87" t="s">
        <v>68</v>
      </c>
      <c r="AC7" s="87" t="s">
        <v>69</v>
      </c>
      <c r="AD7" s="87" t="s">
        <v>70</v>
      </c>
      <c r="AE7" s="87" t="s">
        <v>71</v>
      </c>
      <c r="AF7" s="87" t="s">
        <v>72</v>
      </c>
      <c r="AG7" s="87" t="s">
        <v>73</v>
      </c>
      <c r="AH7" s="87" t="s">
        <v>74</v>
      </c>
      <c r="AI7" s="87" t="s">
        <v>75</v>
      </c>
      <c r="AJ7" s="87" t="s">
        <v>76</v>
      </c>
      <c r="AK7" s="87" t="s">
        <v>77</v>
      </c>
      <c r="AL7" s="87" t="s">
        <v>78</v>
      </c>
      <c r="AM7" s="87" t="s">
        <v>79</v>
      </c>
      <c r="AN7" s="87" t="s">
        <v>80</v>
      </c>
      <c r="AO7" s="87" t="s">
        <v>81</v>
      </c>
      <c r="AP7" s="87"/>
      <c r="AQ7" s="33" t="s">
        <v>107</v>
      </c>
      <c r="AR7" s="33" t="s">
        <v>129</v>
      </c>
      <c r="AS7" s="33" t="s">
        <v>108</v>
      </c>
      <c r="AT7" s="33" t="s">
        <v>165</v>
      </c>
      <c r="AU7" s="33" t="s">
        <v>351</v>
      </c>
      <c r="AV7" s="33" t="s">
        <v>95</v>
      </c>
      <c r="AW7" s="33" t="s">
        <v>352</v>
      </c>
      <c r="AX7" s="33" t="s">
        <v>353</v>
      </c>
      <c r="AY7" s="33" t="s">
        <v>354</v>
      </c>
      <c r="AZ7" s="33" t="s">
        <v>355</v>
      </c>
      <c r="BA7" s="33" t="s">
        <v>356</v>
      </c>
      <c r="BB7" s="87"/>
      <c r="BC7" s="88" t="s">
        <v>78</v>
      </c>
      <c r="BD7" s="68" t="s">
        <v>82</v>
      </c>
      <c r="BE7" s="68" t="s">
        <v>196</v>
      </c>
      <c r="BF7" s="68" t="s">
        <v>84</v>
      </c>
      <c r="BG7" s="94"/>
      <c r="BH7" s="34" t="s">
        <v>85</v>
      </c>
      <c r="BI7" s="34" t="s">
        <v>85</v>
      </c>
      <c r="BJ7" s="34" t="s">
        <v>86</v>
      </c>
      <c r="BK7" s="34" t="s">
        <v>87</v>
      </c>
      <c r="BL7" s="225"/>
      <c r="BM7" s="40" t="s">
        <v>88</v>
      </c>
      <c r="BN7" s="40" t="s">
        <v>89</v>
      </c>
      <c r="BO7" s="40" t="s">
        <v>90</v>
      </c>
      <c r="BP7" s="34" t="s">
        <v>85</v>
      </c>
      <c r="BQ7" s="34" t="s">
        <v>91</v>
      </c>
      <c r="BR7" s="225"/>
      <c r="BS7" s="34" t="s">
        <v>85</v>
      </c>
      <c r="BT7" s="34" t="s">
        <v>86</v>
      </c>
      <c r="BU7" s="227"/>
      <c r="BV7" s="223"/>
      <c r="BW7" s="39" t="s">
        <v>85</v>
      </c>
      <c r="BX7" s="34" t="s">
        <v>91</v>
      </c>
      <c r="BY7" s="225"/>
      <c r="BZ7" s="225"/>
      <c r="CA7" s="20"/>
      <c r="CB7" s="21"/>
      <c r="CC7" s="65"/>
      <c r="CD7" s="225"/>
      <c r="CE7" s="225"/>
      <c r="CF7" s="87"/>
      <c r="CG7" s="225"/>
      <c r="CH7" s="227"/>
      <c r="CI7" s="225"/>
      <c r="CJ7" s="11"/>
    </row>
    <row r="8" spans="2:88" x14ac:dyDescent="0.35">
      <c r="B8" s="25"/>
      <c r="C8" s="80">
        <v>277</v>
      </c>
      <c r="D8" s="124" t="s">
        <v>85</v>
      </c>
      <c r="E8" s="125" t="s">
        <v>109</v>
      </c>
      <c r="F8" s="162" t="s">
        <v>615</v>
      </c>
      <c r="G8" s="129"/>
      <c r="H8" s="129">
        <v>3505</v>
      </c>
      <c r="I8" s="129">
        <v>6056</v>
      </c>
      <c r="J8" s="129">
        <v>2</v>
      </c>
      <c r="K8" s="129">
        <f t="shared" ref="K8:K23" si="0">J8</f>
        <v>2</v>
      </c>
      <c r="L8" s="145">
        <v>38.778047960999999</v>
      </c>
      <c r="M8" s="145">
        <v>-121.28587361300001</v>
      </c>
      <c r="N8" s="129" t="s">
        <v>98</v>
      </c>
      <c r="O8" s="129" t="s">
        <v>94</v>
      </c>
      <c r="P8" s="129" t="s">
        <v>94</v>
      </c>
      <c r="Q8" s="129" t="s">
        <v>94</v>
      </c>
      <c r="R8" s="129" t="s">
        <v>95</v>
      </c>
      <c r="S8" s="129" t="s">
        <v>94</v>
      </c>
      <c r="T8" s="129" t="s">
        <v>98</v>
      </c>
      <c r="U8" s="129" t="s">
        <v>122</v>
      </c>
      <c r="V8" s="129" t="s">
        <v>94</v>
      </c>
      <c r="W8" s="129" t="s">
        <v>94</v>
      </c>
      <c r="X8" s="129" t="s">
        <v>98</v>
      </c>
      <c r="Y8" s="129" t="s">
        <v>94</v>
      </c>
      <c r="Z8" s="129" t="s">
        <v>94</v>
      </c>
      <c r="AA8" s="129" t="s">
        <v>98</v>
      </c>
      <c r="AB8" s="81" t="s">
        <v>94</v>
      </c>
      <c r="AC8" s="81">
        <v>0</v>
      </c>
      <c r="AD8" s="81">
        <v>0</v>
      </c>
      <c r="AE8" s="129" t="s">
        <v>94</v>
      </c>
      <c r="AF8" s="129" t="s">
        <v>94</v>
      </c>
      <c r="AG8" s="129" t="s">
        <v>94</v>
      </c>
      <c r="AH8" s="81" t="s">
        <v>94</v>
      </c>
      <c r="AI8" s="81">
        <f>INDEX('[1]Full New Stop'!$BJ:$BJ, MATCH(F8,'[1]Full New Stop'!$E:$E, 0))</f>
        <v>2</v>
      </c>
      <c r="AJ8" s="81" t="str">
        <f>INDEX('[1]Full New Stop'!$BF:$BF, MATCH(F8,'[1]Full New Stop'!$E:$E, 0))</f>
        <v>Residential</v>
      </c>
      <c r="AK8" s="81">
        <v>0</v>
      </c>
      <c r="AL8" s="81" t="s">
        <v>109</v>
      </c>
      <c r="AM8" s="81" t="s">
        <v>104</v>
      </c>
      <c r="AN8" s="81" t="str">
        <f>INDEX('[1]Full New Stop'!$AG:$AG, MATCH(F8,'[1]Full New Stop'!$E:$E, 0))</f>
        <v>N</v>
      </c>
      <c r="AO8" s="81" t="str">
        <f>INDEX('[1]Full New Stop'!$AH:$AH, MATCH(F8,'[1]Full New Stop'!$E:$E, 0))</f>
        <v xml:space="preserve"> - </v>
      </c>
      <c r="AP8" s="129"/>
      <c r="AQ8" s="82" t="str">
        <f t="shared" ref="AQ8:BA17" si="1">IF(ISNUMBER(SEARCH(AQ$7,$N8)), "X", "")</f>
        <v/>
      </c>
      <c r="AR8" s="82" t="str">
        <f t="shared" si="1"/>
        <v/>
      </c>
      <c r="AS8" s="82" t="str">
        <f t="shared" si="1"/>
        <v/>
      </c>
      <c r="AT8" s="82" t="str">
        <f t="shared" si="1"/>
        <v/>
      </c>
      <c r="AU8" s="82" t="str">
        <f t="shared" si="1"/>
        <v/>
      </c>
      <c r="AV8" s="82" t="str">
        <f t="shared" si="1"/>
        <v/>
      </c>
      <c r="AW8" s="82" t="str">
        <f t="shared" si="1"/>
        <v/>
      </c>
      <c r="AX8" s="82" t="str">
        <f t="shared" si="1"/>
        <v/>
      </c>
      <c r="AY8" s="82" t="str">
        <f t="shared" si="1"/>
        <v/>
      </c>
      <c r="AZ8" s="82" t="str">
        <f t="shared" si="1"/>
        <v/>
      </c>
      <c r="BA8" s="82" t="str">
        <f t="shared" si="1"/>
        <v/>
      </c>
      <c r="BB8" s="82"/>
      <c r="BC8" s="82" t="str">
        <f t="shared" ref="BC8:BC33" si="2">AL8</f>
        <v>Roseville</v>
      </c>
      <c r="BD8" s="82"/>
      <c r="BE8" s="82">
        <f t="shared" ref="BE8:BE33" si="3">IF(ISNUMBER(BF8),BF8,-1)</f>
        <v>-1</v>
      </c>
      <c r="BF8" s="204" t="s">
        <v>103</v>
      </c>
      <c r="BG8" s="82"/>
      <c r="BH8" s="82" t="str">
        <f t="shared" ref="BH8:BH33" si="4">IF(OR(ISNUMBER(SEARCH("N", S8)), ISNUMBER(SEARCH("-", S8))), "X", "")</f>
        <v>X</v>
      </c>
      <c r="BI8" s="82" t="str">
        <f t="shared" ref="BI8:BI33" si="5">IF(OR(ISNUMBER(SEARCH("N", O8)), ISNUMBER(SEARCH("-", O8))), "X", "")</f>
        <v>X</v>
      </c>
      <c r="BJ8" s="82" t="str">
        <f t="shared" ref="BJ8:BJ33" si="6">IF(AND(BI8&lt;&gt;"X", OR(ISNUMBER(SEARCH("D", O8)), ISNUMBER(SEARCH("F", O8)))), "X", "")</f>
        <v/>
      </c>
      <c r="BK8" s="82" t="str">
        <f t="shared" ref="BK8:BK33" si="7">IF(P8="Y", "X", "")</f>
        <v/>
      </c>
      <c r="BL8" s="82" t="str">
        <f t="shared" ref="BL8:BL33" si="8">IF(OR(ISNUMBER(SEARCH("N", AB8)), ISNUMBER(SEARCH("-", AB8))), "X", "")</f>
        <v>X</v>
      </c>
      <c r="BM8" s="82" t="str">
        <f t="shared" ref="BM8:BM33" si="9">IF(AD8 &lt; 8, "X", "")</f>
        <v>X</v>
      </c>
      <c r="BN8" s="82">
        <f t="shared" ref="BN8:BN33" si="10">IF(AD8 &lt; 8, 8 - AD8, "")</f>
        <v>8</v>
      </c>
      <c r="BO8" s="82" t="str">
        <f t="shared" ref="BO8:BO33" si="11">IF(AE8="N", "X", "")</f>
        <v>X</v>
      </c>
      <c r="BP8" s="82" t="str">
        <f t="shared" ref="BP8:BP33" si="12">IF(OR(ISNUMBER(SEARCH("N", V8)), ISNUMBER(SEARCH("-", V8))), "X", "")</f>
        <v>X</v>
      </c>
      <c r="BQ8" s="82" t="str">
        <f t="shared" ref="BQ8:BQ33" si="13">IF(AND(BP8&lt;&gt;"X", OR(ISNUMBER(SEARCH("D", V8)), ISNUMBER(SEARCH("F", V8)))), "X", "")</f>
        <v/>
      </c>
      <c r="BR8" s="82" t="str">
        <f t="shared" ref="BR8:BR33" si="14">IF(OR(ISNUMBER(SEARCH("N", AF8)), ISNUMBER(SEARCH("-", AF8))), "X", "")</f>
        <v>X</v>
      </c>
      <c r="BS8" s="82" t="str">
        <f t="shared" ref="BS8:BS33" si="15">IF(ISNUMBER(SEARCH("Map", AM8)), "", "X")</f>
        <v>X</v>
      </c>
      <c r="BT8" s="82" t="str">
        <f t="shared" ref="BT8:BT33" si="16">IF(AND(BS8&lt;&gt;"X",
        ISNUMBER(SEARCH("Rep", AM8))),
   "X",
   "")</f>
        <v/>
      </c>
      <c r="BU8" s="82" t="str">
        <f t="shared" ref="BU8:BU33" si="17">IF(OR(ISNUMBER(SEARCH("N", Y8)), ISNUMBER(SEARCH("-", Y8))), "X", "")</f>
        <v>X</v>
      </c>
      <c r="BV8" s="82"/>
      <c r="BW8" s="82" t="str">
        <f t="shared" ref="BW8:BW33" si="18">IF(OR(ISNUMBER(SEARCH("N", W8)), ISNUMBER(SEARCH("-", W8))), "X", "")</f>
        <v>X</v>
      </c>
      <c r="BX8" s="82" t="str">
        <f t="shared" ref="BX8:BX33" si="19">IF(AND(BW8&lt;&gt;"X", OR(ISNUMBER(SEARCH("D", X8)), ISNUMBER(SEARCH("F", X8)))), "X", "")</f>
        <v/>
      </c>
      <c r="BY8" s="82" t="str">
        <f t="shared" ref="BY8:BY33" si="20">IF(OR(ISNUMBER(SEARCH("N", AG8)), ISNUMBER(SEARCH("-", AG8))), "X", "")</f>
        <v>X</v>
      </c>
      <c r="BZ8" s="82" t="s">
        <v>104</v>
      </c>
      <c r="CA8" s="82"/>
      <c r="CB8" s="82"/>
      <c r="CC8" s="82"/>
      <c r="CD8" s="82" t="str">
        <f t="shared" ref="CD8:CD33" si="21">IF(OR(ISNUMBER(SEARCH("N", AN8)), ISNUMBER(SEARCH("-", AN8))), "X", "")</f>
        <v>X</v>
      </c>
      <c r="CE8" s="82" t="s">
        <v>104</v>
      </c>
      <c r="CF8" s="82"/>
      <c r="CG8" s="82" t="str">
        <f t="shared" ref="CG8:CG33" si="22">IF(OR(ISNUMBER(SEARCH("N", AI8)),
       ISNUMBER(SEARCH("-", AI8)),
       ISNUMBER(SEARCH("X", AI8))),
   "X",
   "")</f>
        <v/>
      </c>
      <c r="CH8" s="82" t="str">
        <f t="shared" ref="CH8:CH33" si="23">IF(OR(ISNUMBER(SEARCH("N", AH8)), ISNUMBER(SEARCH("-", AH8))), "X", "")</f>
        <v>X</v>
      </c>
      <c r="CI8" s="82" t="s">
        <v>104</v>
      </c>
      <c r="CJ8" s="42"/>
    </row>
    <row r="9" spans="2:88" x14ac:dyDescent="0.35">
      <c r="B9" s="27"/>
      <c r="C9" s="84">
        <v>192</v>
      </c>
      <c r="D9" s="126">
        <v>53081</v>
      </c>
      <c r="E9" s="127" t="s">
        <v>109</v>
      </c>
      <c r="F9" s="163" t="s">
        <v>421</v>
      </c>
      <c r="G9" s="127">
        <v>8.3000000000000007</v>
      </c>
      <c r="H9" s="127">
        <v>2326</v>
      </c>
      <c r="I9" s="127">
        <v>4637</v>
      </c>
      <c r="J9" s="127">
        <v>2</v>
      </c>
      <c r="K9" s="127">
        <f t="shared" si="0"/>
        <v>2</v>
      </c>
      <c r="L9" s="146">
        <v>38.729681589999998</v>
      </c>
      <c r="M9" s="146">
        <v>-121.27298</v>
      </c>
      <c r="N9" s="127" t="s">
        <v>107</v>
      </c>
      <c r="O9" s="127" t="s">
        <v>108</v>
      </c>
      <c r="P9" s="127" t="s">
        <v>94</v>
      </c>
      <c r="Q9" s="127" t="s">
        <v>94</v>
      </c>
      <c r="R9" s="127" t="s">
        <v>95</v>
      </c>
      <c r="S9" s="127" t="s">
        <v>96</v>
      </c>
      <c r="T9" s="127" t="s">
        <v>97</v>
      </c>
      <c r="U9" s="127">
        <v>3</v>
      </c>
      <c r="V9" s="127" t="s">
        <v>98</v>
      </c>
      <c r="W9" s="127" t="s">
        <v>96</v>
      </c>
      <c r="X9" s="127" t="s">
        <v>107</v>
      </c>
      <c r="Y9" s="127" t="s">
        <v>96</v>
      </c>
      <c r="Z9" s="127" t="s">
        <v>96</v>
      </c>
      <c r="AA9" s="127" t="s">
        <v>148</v>
      </c>
      <c r="AB9" s="85" t="str">
        <f>INDEX( '[1]Full Existing Stops'!$AS:$AS, MATCH(D9,'[1]Full Existing Stops'!$D:$D, 0))</f>
        <v>Y</v>
      </c>
      <c r="AC9" s="127" t="str">
        <f>INDEX( '[1]Full Existing Stops'!$AW:$AW, MATCH(D9,'[1]Full Existing Stops'!$D:$D, 0))</f>
        <v>5.5 x cont</v>
      </c>
      <c r="AD9" s="85">
        <v>5.5</v>
      </c>
      <c r="AE9" s="127" t="str">
        <f>INDEX( '[1]Full Existing Stops'!$AZ:$AZ, MATCH(D9,'[1]Full Existing Stops'!$D:$D, 0))</f>
        <v>Y</v>
      </c>
      <c r="AF9" s="127" t="s">
        <v>96</v>
      </c>
      <c r="AG9" s="127" t="s">
        <v>94</v>
      </c>
      <c r="AH9" s="85" t="str">
        <f>INDEX( '[1]Full Existing Stops'!$BH:$BH, MATCH(D9,'[1]Full Existing Stops'!$D:$D, 0))</f>
        <v>Y - At Light</v>
      </c>
      <c r="AI9" s="85" t="str">
        <f>INDEX( '[1]Full Existing Stops'!$BJ:$BJ, MATCH(D9,'[1]Full Existing Stops'!$D:$D, 0))</f>
        <v>X</v>
      </c>
      <c r="AJ9" s="85">
        <f>INDEX( '[1]Full Existing Stops'!$BF:$BF, MATCH(D9,'[1]Full Existing Stops'!$D:$D, 0))</f>
        <v>0</v>
      </c>
      <c r="AK9" s="85" t="s">
        <v>122</v>
      </c>
      <c r="AL9" s="85" t="s">
        <v>109</v>
      </c>
      <c r="AM9" s="85" t="s">
        <v>104</v>
      </c>
      <c r="AN9" s="85" t="str">
        <f>INDEX( '[1]Full Existing Stops'!$AG:$AG, MATCH(D9,'[1]Full Existing Stops'!$D:$D, 0))</f>
        <v>Y</v>
      </c>
      <c r="AO9" s="85" t="str">
        <f>INDEX( '[1]Full Existing Stops'!$AH:$AH, MATCH(D9,'[1]Full Existing Stops'!$D:$D, 0))</f>
        <v>Shelter</v>
      </c>
      <c r="AP9" s="127"/>
      <c r="AQ9" s="86" t="str">
        <f t="shared" si="1"/>
        <v>X</v>
      </c>
      <c r="AR9" s="86" t="str">
        <f t="shared" si="1"/>
        <v/>
      </c>
      <c r="AS9" s="86" t="str">
        <f t="shared" si="1"/>
        <v/>
      </c>
      <c r="AT9" s="86" t="str">
        <f t="shared" si="1"/>
        <v/>
      </c>
      <c r="AU9" s="86" t="str">
        <f t="shared" si="1"/>
        <v/>
      </c>
      <c r="AV9" s="86" t="str">
        <f t="shared" si="1"/>
        <v/>
      </c>
      <c r="AW9" s="86" t="str">
        <f t="shared" si="1"/>
        <v/>
      </c>
      <c r="AX9" s="86" t="str">
        <f t="shared" si="1"/>
        <v/>
      </c>
      <c r="AY9" s="86" t="str">
        <f t="shared" si="1"/>
        <v/>
      </c>
      <c r="AZ9" s="86" t="str">
        <f t="shared" si="1"/>
        <v/>
      </c>
      <c r="BA9" s="86" t="str">
        <f t="shared" si="1"/>
        <v/>
      </c>
      <c r="BB9" s="86"/>
      <c r="BC9" s="86" t="str">
        <f t="shared" si="2"/>
        <v>Roseville</v>
      </c>
      <c r="BD9" s="86" t="s">
        <v>133</v>
      </c>
      <c r="BE9" s="82">
        <f t="shared" si="3"/>
        <v>8.3000000000000007</v>
      </c>
      <c r="BF9" s="205">
        <f t="shared" ref="BF9:BF24" si="24">G9</f>
        <v>8.3000000000000007</v>
      </c>
      <c r="BG9" s="86"/>
      <c r="BH9" s="86" t="str">
        <f t="shared" si="4"/>
        <v/>
      </c>
      <c r="BI9" s="86" t="str">
        <f t="shared" si="5"/>
        <v/>
      </c>
      <c r="BJ9" s="86" t="str">
        <f t="shared" si="6"/>
        <v/>
      </c>
      <c r="BK9" s="86" t="str">
        <f t="shared" si="7"/>
        <v/>
      </c>
      <c r="BL9" s="86" t="str">
        <f t="shared" si="8"/>
        <v/>
      </c>
      <c r="BM9" s="86" t="str">
        <f t="shared" si="9"/>
        <v>X</v>
      </c>
      <c r="BN9" s="86">
        <f t="shared" si="10"/>
        <v>2.5</v>
      </c>
      <c r="BO9" s="86" t="str">
        <f t="shared" si="11"/>
        <v/>
      </c>
      <c r="BP9" s="86" t="str">
        <f t="shared" si="12"/>
        <v>X</v>
      </c>
      <c r="BQ9" s="86" t="str">
        <f t="shared" si="13"/>
        <v/>
      </c>
      <c r="BR9" s="86" t="str">
        <f t="shared" si="14"/>
        <v/>
      </c>
      <c r="BS9" s="86" t="str">
        <f t="shared" si="15"/>
        <v>X</v>
      </c>
      <c r="BT9" s="86" t="str">
        <f t="shared" si="16"/>
        <v/>
      </c>
      <c r="BU9" s="86" t="str">
        <f t="shared" si="17"/>
        <v/>
      </c>
      <c r="BV9" s="86"/>
      <c r="BW9" s="86" t="str">
        <f t="shared" si="18"/>
        <v/>
      </c>
      <c r="BX9" s="86" t="str">
        <f t="shared" si="19"/>
        <v/>
      </c>
      <c r="BY9" s="86" t="str">
        <f t="shared" si="20"/>
        <v>X</v>
      </c>
      <c r="BZ9" s="86" t="s">
        <v>104</v>
      </c>
      <c r="CA9" s="86"/>
      <c r="CB9" s="86"/>
      <c r="CC9" s="86"/>
      <c r="CD9" s="86" t="str">
        <f t="shared" si="21"/>
        <v/>
      </c>
      <c r="CE9" s="86" t="s">
        <v>104</v>
      </c>
      <c r="CF9" s="86"/>
      <c r="CG9" s="86" t="str">
        <f t="shared" si="22"/>
        <v>X</v>
      </c>
      <c r="CH9" s="86" t="str">
        <f t="shared" si="23"/>
        <v>X</v>
      </c>
      <c r="CI9" s="86"/>
      <c r="CJ9" s="43"/>
    </row>
    <row r="10" spans="2:88" x14ac:dyDescent="0.35">
      <c r="B10" s="25"/>
      <c r="C10" s="80">
        <v>211</v>
      </c>
      <c r="D10" s="128">
        <v>53158</v>
      </c>
      <c r="E10" s="129" t="s">
        <v>109</v>
      </c>
      <c r="F10" s="160" t="s">
        <v>422</v>
      </c>
      <c r="G10" s="129">
        <v>7.8</v>
      </c>
      <c r="H10" s="129">
        <v>2433</v>
      </c>
      <c r="I10" s="129">
        <v>4853</v>
      </c>
      <c r="J10" s="129">
        <v>2</v>
      </c>
      <c r="K10" s="129">
        <f t="shared" si="0"/>
        <v>2</v>
      </c>
      <c r="L10" s="145">
        <v>38.730241999999997</v>
      </c>
      <c r="M10" s="145">
        <v>-121.27184</v>
      </c>
      <c r="N10" s="129" t="s">
        <v>388</v>
      </c>
      <c r="O10" s="129" t="s">
        <v>107</v>
      </c>
      <c r="P10" s="129" t="s">
        <v>94</v>
      </c>
      <c r="Q10" s="129" t="s">
        <v>123</v>
      </c>
      <c r="R10" s="129" t="s">
        <v>122</v>
      </c>
      <c r="S10" s="129" t="s">
        <v>96</v>
      </c>
      <c r="T10" s="129" t="s">
        <v>98</v>
      </c>
      <c r="U10" s="129">
        <v>4</v>
      </c>
      <c r="V10" s="129" t="s">
        <v>98</v>
      </c>
      <c r="W10" s="129" t="s">
        <v>96</v>
      </c>
      <c r="X10" s="129" t="s">
        <v>107</v>
      </c>
      <c r="Y10" s="129" t="s">
        <v>96</v>
      </c>
      <c r="Z10" s="129" t="s">
        <v>96</v>
      </c>
      <c r="AA10" s="129" t="s">
        <v>148</v>
      </c>
      <c r="AB10" s="81" t="str">
        <f>INDEX( '[1]Full Existing Stops'!$AS:$AS, MATCH(D10,'[1]Full Existing Stops'!$D:$D, 0))</f>
        <v>Y</v>
      </c>
      <c r="AC10" s="129" t="str">
        <f>INDEX( '[1]Full Existing Stops'!$AW:$AW, MATCH(D10,'[1]Full Existing Stops'!$D:$D, 0))</f>
        <v>4.5 x cont</v>
      </c>
      <c r="AD10" s="81">
        <v>4.5</v>
      </c>
      <c r="AE10" s="129" t="str">
        <f>INDEX( '[1]Full Existing Stops'!$AZ:$AZ, MATCH(D10,'[1]Full Existing Stops'!$D:$D, 0))</f>
        <v>Y</v>
      </c>
      <c r="AF10" s="129" t="s">
        <v>96</v>
      </c>
      <c r="AG10" s="129" t="s">
        <v>94</v>
      </c>
      <c r="AH10" s="81" t="s">
        <v>96</v>
      </c>
      <c r="AI10" s="81" t="str">
        <f>INDEX( '[1]Full Existing Stops'!$BJ:$BJ, MATCH(D10,'[1]Full Existing Stops'!$D:$D, 0))</f>
        <v>X</v>
      </c>
      <c r="AJ10" s="81" t="str">
        <f>INDEX( '[1]Full Existing Stops'!$BF:$BF, MATCH(D10,'[1]Full Existing Stops'!$D:$D, 0))</f>
        <v>Safeway</v>
      </c>
      <c r="AK10" s="81" t="s">
        <v>122</v>
      </c>
      <c r="AL10" s="81" t="s">
        <v>109</v>
      </c>
      <c r="AM10" s="81" t="s">
        <v>360</v>
      </c>
      <c r="AN10" s="81" t="str">
        <f>INDEX( '[1]Full Existing Stops'!$AG:$AG, MATCH(D10,'[1]Full Existing Stops'!$D:$D, 0))</f>
        <v>Y</v>
      </c>
      <c r="AO10" s="81" t="str">
        <f>INDEX( '[1]Full Existing Stops'!$AH:$AH, MATCH(D10,'[1]Full Existing Stops'!$D:$D, 0))</f>
        <v>Shelter</v>
      </c>
      <c r="AP10" s="129"/>
      <c r="AQ10" s="82" t="str">
        <f t="shared" si="1"/>
        <v/>
      </c>
      <c r="AR10" s="82" t="str">
        <f t="shared" si="1"/>
        <v>X</v>
      </c>
      <c r="AS10" s="82" t="str">
        <f t="shared" si="1"/>
        <v>X</v>
      </c>
      <c r="AT10" s="82" t="str">
        <f t="shared" si="1"/>
        <v/>
      </c>
      <c r="AU10" s="82" t="str">
        <f t="shared" si="1"/>
        <v/>
      </c>
      <c r="AV10" s="82" t="str">
        <f t="shared" si="1"/>
        <v/>
      </c>
      <c r="AW10" s="82" t="str">
        <f t="shared" si="1"/>
        <v/>
      </c>
      <c r="AX10" s="82" t="str">
        <f t="shared" si="1"/>
        <v/>
      </c>
      <c r="AY10" s="82" t="str">
        <f t="shared" si="1"/>
        <v/>
      </c>
      <c r="AZ10" s="82" t="str">
        <f t="shared" si="1"/>
        <v/>
      </c>
      <c r="BA10" s="82" t="str">
        <f t="shared" si="1"/>
        <v/>
      </c>
      <c r="BB10" s="82"/>
      <c r="BC10" s="82" t="str">
        <f t="shared" si="2"/>
        <v>Roseville</v>
      </c>
      <c r="BD10" s="82" t="s">
        <v>133</v>
      </c>
      <c r="BE10" s="82">
        <f t="shared" si="3"/>
        <v>7.8</v>
      </c>
      <c r="BF10" s="204">
        <f t="shared" si="24"/>
        <v>7.8</v>
      </c>
      <c r="BG10" s="82"/>
      <c r="BH10" s="82" t="str">
        <f t="shared" si="4"/>
        <v/>
      </c>
      <c r="BI10" s="82" t="str">
        <f t="shared" si="5"/>
        <v/>
      </c>
      <c r="BJ10" s="82" t="str">
        <f t="shared" si="6"/>
        <v/>
      </c>
      <c r="BK10" s="82" t="str">
        <f t="shared" si="7"/>
        <v/>
      </c>
      <c r="BL10" s="82" t="str">
        <f t="shared" si="8"/>
        <v/>
      </c>
      <c r="BM10" s="82" t="str">
        <f t="shared" si="9"/>
        <v>X</v>
      </c>
      <c r="BN10" s="82">
        <f t="shared" si="10"/>
        <v>3.5</v>
      </c>
      <c r="BO10" s="82" t="str">
        <f t="shared" si="11"/>
        <v/>
      </c>
      <c r="BP10" s="82" t="str">
        <f t="shared" si="12"/>
        <v>X</v>
      </c>
      <c r="BQ10" s="82" t="str">
        <f t="shared" si="13"/>
        <v/>
      </c>
      <c r="BR10" s="82" t="str">
        <f t="shared" si="14"/>
        <v/>
      </c>
      <c r="BS10" s="82" t="str">
        <f t="shared" si="15"/>
        <v/>
      </c>
      <c r="BT10" s="82" t="str">
        <f t="shared" si="16"/>
        <v/>
      </c>
      <c r="BU10" s="82" t="str">
        <f t="shared" si="17"/>
        <v/>
      </c>
      <c r="BV10" s="82"/>
      <c r="BW10" s="82" t="str">
        <f t="shared" si="18"/>
        <v/>
      </c>
      <c r="BX10" s="82" t="str">
        <f t="shared" si="19"/>
        <v/>
      </c>
      <c r="BY10" s="82" t="str">
        <f t="shared" si="20"/>
        <v>X</v>
      </c>
      <c r="BZ10" s="82" t="s">
        <v>104</v>
      </c>
      <c r="CA10" s="82"/>
      <c r="CB10" s="82"/>
      <c r="CC10" s="82"/>
      <c r="CD10" s="82" t="str">
        <f t="shared" si="21"/>
        <v/>
      </c>
      <c r="CE10" s="82" t="s">
        <v>104</v>
      </c>
      <c r="CF10" s="82"/>
      <c r="CG10" s="82" t="str">
        <f t="shared" si="22"/>
        <v>X</v>
      </c>
      <c r="CH10" s="82" t="str">
        <f t="shared" si="23"/>
        <v/>
      </c>
      <c r="CI10" s="82"/>
      <c r="CJ10" s="42"/>
    </row>
    <row r="11" spans="2:88" x14ac:dyDescent="0.35">
      <c r="B11" s="27"/>
      <c r="C11" s="84">
        <v>189</v>
      </c>
      <c r="D11" s="130">
        <v>53078</v>
      </c>
      <c r="E11" s="131" t="s">
        <v>109</v>
      </c>
      <c r="F11" s="161" t="s">
        <v>423</v>
      </c>
      <c r="G11" s="127">
        <v>5.77</v>
      </c>
      <c r="H11" s="127">
        <v>3545</v>
      </c>
      <c r="I11" s="127">
        <v>5442</v>
      </c>
      <c r="J11" s="127">
        <v>2</v>
      </c>
      <c r="K11" s="127">
        <f t="shared" si="0"/>
        <v>2</v>
      </c>
      <c r="L11" s="146">
        <v>38.737574000000002</v>
      </c>
      <c r="M11" s="146">
        <v>-121.272165</v>
      </c>
      <c r="N11" s="127" t="s">
        <v>424</v>
      </c>
      <c r="O11" s="127" t="s">
        <v>129</v>
      </c>
      <c r="P11" s="127" t="s">
        <v>96</v>
      </c>
      <c r="Q11" s="127" t="s">
        <v>94</v>
      </c>
      <c r="R11" s="127" t="s">
        <v>95</v>
      </c>
      <c r="S11" s="127" t="s">
        <v>96</v>
      </c>
      <c r="T11" s="127" t="s">
        <v>98</v>
      </c>
      <c r="U11" s="127">
        <v>3</v>
      </c>
      <c r="V11" s="127" t="s">
        <v>98</v>
      </c>
      <c r="W11" s="127" t="s">
        <v>96</v>
      </c>
      <c r="X11" s="127" t="s">
        <v>113</v>
      </c>
      <c r="Y11" s="127" t="s">
        <v>94</v>
      </c>
      <c r="Z11" s="127" t="s">
        <v>94</v>
      </c>
      <c r="AA11" s="127" t="s">
        <v>148</v>
      </c>
      <c r="AB11" s="85" t="str">
        <f>INDEX( '[1]Full Existing Stops'!$AS:$AS, MATCH(D11,'[1]Full Existing Stops'!$D:$D, 0))</f>
        <v>Y</v>
      </c>
      <c r="AC11" s="127" t="str">
        <f>INDEX( '[1]Full Existing Stops'!$AW:$AW, MATCH(D11,'[1]Full Existing Stops'!$D:$D, 0))</f>
        <v>4.5 x cont</v>
      </c>
      <c r="AD11" s="85">
        <v>4.5</v>
      </c>
      <c r="AE11" s="127" t="str">
        <f>INDEX( '[1]Full Existing Stops'!$AZ:$AZ, MATCH(D11,'[1]Full Existing Stops'!$D:$D, 0))</f>
        <v>Y</v>
      </c>
      <c r="AF11" s="127" t="s">
        <v>96</v>
      </c>
      <c r="AG11" s="127" t="s">
        <v>94</v>
      </c>
      <c r="AH11" s="85" t="str">
        <f>INDEX( '[1]Full Existing Stops'!$BH:$BH, MATCH(D11,'[1]Full Existing Stops'!$D:$D, 0))</f>
        <v>N</v>
      </c>
      <c r="AI11" s="85" t="str">
        <f>INDEX( '[1]Full Existing Stops'!$BJ:$BJ, MATCH(D11,'[1]Full Existing Stops'!$D:$D, 0))</f>
        <v>X</v>
      </c>
      <c r="AJ11" s="85" t="str">
        <f>INDEX( '[1]Full Existing Stops'!$BF:$BF, MATCH(D11,'[1]Full Existing Stops'!$D:$D, 0))</f>
        <v>Roseville Health and Wellness Center, Apartments</v>
      </c>
      <c r="AK11" s="85" t="s">
        <v>425</v>
      </c>
      <c r="AL11" s="85" t="s">
        <v>109</v>
      </c>
      <c r="AM11" s="85" t="s">
        <v>104</v>
      </c>
      <c r="AN11" s="85" t="str">
        <f>INDEX( '[1]Full Existing Stops'!$AG:$AG, MATCH(D11,'[1]Full Existing Stops'!$D:$D, 0))</f>
        <v>Y</v>
      </c>
      <c r="AO11" s="85" t="str">
        <f>INDEX( '[1]Full Existing Stops'!$AH:$AH, MATCH(D11,'[1]Full Existing Stops'!$D:$D, 0))</f>
        <v>Shelter</v>
      </c>
      <c r="AP11" s="127"/>
      <c r="AQ11" s="86" t="str">
        <f t="shared" si="1"/>
        <v>X</v>
      </c>
      <c r="AR11" s="86" t="str">
        <f t="shared" si="1"/>
        <v/>
      </c>
      <c r="AS11" s="86" t="str">
        <f t="shared" si="1"/>
        <v/>
      </c>
      <c r="AT11" s="86" t="str">
        <f t="shared" si="1"/>
        <v/>
      </c>
      <c r="AU11" s="86" t="str">
        <f t="shared" si="1"/>
        <v/>
      </c>
      <c r="AV11" s="86" t="str">
        <f t="shared" si="1"/>
        <v>X</v>
      </c>
      <c r="AW11" s="86" t="str">
        <f t="shared" si="1"/>
        <v/>
      </c>
      <c r="AX11" s="86" t="str">
        <f t="shared" si="1"/>
        <v/>
      </c>
      <c r="AY11" s="86" t="str">
        <f t="shared" si="1"/>
        <v/>
      </c>
      <c r="AZ11" s="86" t="str">
        <f t="shared" si="1"/>
        <v/>
      </c>
      <c r="BA11" s="86" t="str">
        <f t="shared" si="1"/>
        <v/>
      </c>
      <c r="BB11" s="86"/>
      <c r="BC11" s="86" t="str">
        <f t="shared" si="2"/>
        <v>Roseville</v>
      </c>
      <c r="BD11" s="86" t="s">
        <v>133</v>
      </c>
      <c r="BE11" s="82">
        <f t="shared" si="3"/>
        <v>5.77</v>
      </c>
      <c r="BF11" s="205">
        <f t="shared" si="24"/>
        <v>5.77</v>
      </c>
      <c r="BG11" s="86"/>
      <c r="BH11" s="86" t="str">
        <f t="shared" si="4"/>
        <v/>
      </c>
      <c r="BI11" s="86" t="str">
        <f t="shared" si="5"/>
        <v/>
      </c>
      <c r="BJ11" s="86" t="str">
        <f t="shared" si="6"/>
        <v/>
      </c>
      <c r="BK11" s="86" t="str">
        <f t="shared" si="7"/>
        <v>X</v>
      </c>
      <c r="BL11" s="86" t="str">
        <f t="shared" si="8"/>
        <v/>
      </c>
      <c r="BM11" s="86" t="str">
        <f t="shared" si="9"/>
        <v>X</v>
      </c>
      <c r="BN11" s="86">
        <f t="shared" si="10"/>
        <v>3.5</v>
      </c>
      <c r="BO11" s="86" t="str">
        <f t="shared" si="11"/>
        <v/>
      </c>
      <c r="BP11" s="86" t="str">
        <f t="shared" si="12"/>
        <v>X</v>
      </c>
      <c r="BQ11" s="86" t="str">
        <f t="shared" si="13"/>
        <v/>
      </c>
      <c r="BR11" s="86" t="str">
        <f t="shared" si="14"/>
        <v/>
      </c>
      <c r="BS11" s="86" t="str">
        <f t="shared" si="15"/>
        <v>X</v>
      </c>
      <c r="BT11" s="86" t="str">
        <f t="shared" si="16"/>
        <v/>
      </c>
      <c r="BU11" s="86" t="str">
        <f t="shared" si="17"/>
        <v>X</v>
      </c>
      <c r="BV11" s="86"/>
      <c r="BW11" s="86" t="str">
        <f t="shared" si="18"/>
        <v/>
      </c>
      <c r="BX11" s="86" t="str">
        <f t="shared" si="19"/>
        <v/>
      </c>
      <c r="BY11" s="86" t="str">
        <f t="shared" si="20"/>
        <v>X</v>
      </c>
      <c r="BZ11" s="86" t="s">
        <v>104</v>
      </c>
      <c r="CA11" s="86"/>
      <c r="CB11" s="86"/>
      <c r="CC11" s="86"/>
      <c r="CD11" s="86" t="str">
        <f t="shared" si="21"/>
        <v/>
      </c>
      <c r="CE11" s="86" t="s">
        <v>104</v>
      </c>
      <c r="CF11" s="86"/>
      <c r="CG11" s="86" t="str">
        <f t="shared" si="22"/>
        <v>X</v>
      </c>
      <c r="CH11" s="86" t="str">
        <f t="shared" si="23"/>
        <v>X</v>
      </c>
      <c r="CI11" s="86"/>
      <c r="CJ11" s="43"/>
    </row>
    <row r="12" spans="2:88" x14ac:dyDescent="0.35">
      <c r="B12" s="25"/>
      <c r="C12" s="80">
        <v>203</v>
      </c>
      <c r="D12" s="128">
        <v>53127</v>
      </c>
      <c r="E12" s="129" t="s">
        <v>109</v>
      </c>
      <c r="F12" s="160" t="s">
        <v>426</v>
      </c>
      <c r="G12" s="129">
        <v>5.55</v>
      </c>
      <c r="H12" s="129">
        <v>2277</v>
      </c>
      <c r="I12" s="129">
        <v>2045</v>
      </c>
      <c r="J12" s="129">
        <v>2</v>
      </c>
      <c r="K12" s="129">
        <f t="shared" si="0"/>
        <v>2</v>
      </c>
      <c r="L12" s="145">
        <v>38.756450999999998</v>
      </c>
      <c r="M12" s="145">
        <v>-121.274479</v>
      </c>
      <c r="N12" s="129" t="s">
        <v>107</v>
      </c>
      <c r="O12" s="129" t="s">
        <v>129</v>
      </c>
      <c r="P12" s="129" t="s">
        <v>100</v>
      </c>
      <c r="Q12" s="129" t="s">
        <v>100</v>
      </c>
      <c r="R12" s="129" t="s">
        <v>95</v>
      </c>
      <c r="S12" s="129" t="s">
        <v>123</v>
      </c>
      <c r="T12" s="129" t="s">
        <v>122</v>
      </c>
      <c r="U12" s="129">
        <v>3</v>
      </c>
      <c r="V12" s="129" t="s">
        <v>113</v>
      </c>
      <c r="W12" s="129" t="s">
        <v>96</v>
      </c>
      <c r="X12" s="129" t="s">
        <v>129</v>
      </c>
      <c r="Y12" s="129" t="s">
        <v>94</v>
      </c>
      <c r="Z12" s="129" t="s">
        <v>94</v>
      </c>
      <c r="AA12" s="129" t="s">
        <v>148</v>
      </c>
      <c r="AB12" s="81" t="str">
        <f>INDEX( '[1]Full Existing Stops'!$AS:$AS, MATCH(D12,'[1]Full Existing Stops'!$D:$D, 0))</f>
        <v xml:space="preserve">Y </v>
      </c>
      <c r="AC12" s="129" t="str">
        <f>INDEX( '[1]Full Existing Stops'!$AW:$AW, MATCH(D12,'[1]Full Existing Stops'!$D:$D, 0))</f>
        <v>5.5 x cont</v>
      </c>
      <c r="AD12" s="81">
        <v>5.5</v>
      </c>
      <c r="AE12" s="129" t="str">
        <f>INDEX( '[1]Full Existing Stops'!$AZ:$AZ, MATCH(D12,'[1]Full Existing Stops'!$D:$D, 0))</f>
        <v xml:space="preserve">Y </v>
      </c>
      <c r="AF12" s="129" t="s">
        <v>123</v>
      </c>
      <c r="AG12" s="129" t="s">
        <v>94</v>
      </c>
      <c r="AH12" s="81" t="s">
        <v>96</v>
      </c>
      <c r="AI12" s="81">
        <f>INDEX( '[1]Full Existing Stops'!$BJ:$BJ, MATCH(D12,'[1]Full Existing Stops'!$D:$D, 0))</f>
        <v>2</v>
      </c>
      <c r="AJ12" s="81" t="str">
        <f>INDEX( '[1]Full Existing Stops'!$BF:$BF, MATCH(D12,'[1]Full Existing Stops'!$D:$D, 0))</f>
        <v>Dental, Roseville HS, Gas Station</v>
      </c>
      <c r="AK12" s="81" t="s">
        <v>122</v>
      </c>
      <c r="AL12" s="81" t="s">
        <v>109</v>
      </c>
      <c r="AM12" s="81" t="s">
        <v>427</v>
      </c>
      <c r="AN12" s="81" t="str">
        <f>INDEX( '[1]Full Existing Stops'!$AG:$AG, MATCH(D12,'[1]Full Existing Stops'!$D:$D, 0))</f>
        <v>Y</v>
      </c>
      <c r="AO12" s="81" t="str">
        <f>INDEX( '[1]Full Existing Stops'!$AH:$AH, MATCH(D12,'[1]Full Existing Stops'!$D:$D, 0))</f>
        <v>Shelter</v>
      </c>
      <c r="AP12" s="129"/>
      <c r="AQ12" s="82" t="str">
        <f t="shared" si="1"/>
        <v>X</v>
      </c>
      <c r="AR12" s="82" t="str">
        <f t="shared" si="1"/>
        <v/>
      </c>
      <c r="AS12" s="82" t="str">
        <f t="shared" si="1"/>
        <v/>
      </c>
      <c r="AT12" s="82" t="str">
        <f t="shared" si="1"/>
        <v/>
      </c>
      <c r="AU12" s="82" t="str">
        <f t="shared" si="1"/>
        <v/>
      </c>
      <c r="AV12" s="82" t="str">
        <f t="shared" si="1"/>
        <v/>
      </c>
      <c r="AW12" s="82" t="str">
        <f t="shared" si="1"/>
        <v/>
      </c>
      <c r="AX12" s="82" t="str">
        <f t="shared" si="1"/>
        <v/>
      </c>
      <c r="AY12" s="82" t="str">
        <f t="shared" si="1"/>
        <v/>
      </c>
      <c r="AZ12" s="82" t="str">
        <f t="shared" si="1"/>
        <v/>
      </c>
      <c r="BA12" s="82" t="str">
        <f t="shared" si="1"/>
        <v/>
      </c>
      <c r="BB12" s="82"/>
      <c r="BC12" s="82" t="str">
        <f t="shared" si="2"/>
        <v>Roseville</v>
      </c>
      <c r="BD12" s="82" t="s">
        <v>115</v>
      </c>
      <c r="BE12" s="82">
        <f t="shared" si="3"/>
        <v>5.55</v>
      </c>
      <c r="BF12" s="204">
        <f t="shared" si="24"/>
        <v>5.55</v>
      </c>
      <c r="BG12" s="82"/>
      <c r="BH12" s="82" t="str">
        <f t="shared" si="4"/>
        <v/>
      </c>
      <c r="BI12" s="82" t="str">
        <f t="shared" si="5"/>
        <v/>
      </c>
      <c r="BJ12" s="82" t="str">
        <f t="shared" si="6"/>
        <v/>
      </c>
      <c r="BK12" s="82" t="str">
        <f t="shared" si="7"/>
        <v/>
      </c>
      <c r="BL12" s="82" t="str">
        <f t="shared" si="8"/>
        <v/>
      </c>
      <c r="BM12" s="82" t="str">
        <f t="shared" si="9"/>
        <v>X</v>
      </c>
      <c r="BN12" s="82">
        <f t="shared" si="10"/>
        <v>2.5</v>
      </c>
      <c r="BO12" s="82" t="str">
        <f t="shared" si="11"/>
        <v/>
      </c>
      <c r="BP12" s="82" t="str">
        <f t="shared" si="12"/>
        <v/>
      </c>
      <c r="BQ12" s="82" t="str">
        <f t="shared" si="13"/>
        <v/>
      </c>
      <c r="BR12" s="82" t="str">
        <f t="shared" si="14"/>
        <v/>
      </c>
      <c r="BS12" s="82" t="str">
        <f t="shared" si="15"/>
        <v>X</v>
      </c>
      <c r="BT12" s="82" t="str">
        <f t="shared" si="16"/>
        <v/>
      </c>
      <c r="BU12" s="82" t="str">
        <f t="shared" si="17"/>
        <v>X</v>
      </c>
      <c r="BV12" s="82"/>
      <c r="BW12" s="82" t="str">
        <f t="shared" si="18"/>
        <v/>
      </c>
      <c r="BX12" s="82" t="str">
        <f t="shared" si="19"/>
        <v/>
      </c>
      <c r="BY12" s="82" t="str">
        <f t="shared" si="20"/>
        <v>X</v>
      </c>
      <c r="BZ12" s="82" t="s">
        <v>104</v>
      </c>
      <c r="CA12" s="82"/>
      <c r="CB12" s="82"/>
      <c r="CC12" s="82"/>
      <c r="CD12" s="82" t="str">
        <f t="shared" si="21"/>
        <v/>
      </c>
      <c r="CE12" s="82" t="s">
        <v>104</v>
      </c>
      <c r="CF12" s="82"/>
      <c r="CG12" s="82" t="str">
        <f t="shared" si="22"/>
        <v/>
      </c>
      <c r="CH12" s="82" t="str">
        <f t="shared" si="23"/>
        <v/>
      </c>
      <c r="CI12" s="82"/>
      <c r="CJ12" s="42"/>
    </row>
    <row r="13" spans="2:88" x14ac:dyDescent="0.35">
      <c r="B13" s="27"/>
      <c r="C13" s="84">
        <v>188</v>
      </c>
      <c r="D13" s="126">
        <v>53075</v>
      </c>
      <c r="E13" s="127" t="s">
        <v>109</v>
      </c>
      <c r="F13" s="163" t="s">
        <v>428</v>
      </c>
      <c r="G13" s="127">
        <v>5.45</v>
      </c>
      <c r="H13" s="127">
        <v>11630</v>
      </c>
      <c r="I13" s="127">
        <v>2209</v>
      </c>
      <c r="J13" s="127">
        <v>2</v>
      </c>
      <c r="K13" s="127">
        <f t="shared" si="0"/>
        <v>2</v>
      </c>
      <c r="L13" s="146">
        <v>38.746726000000002</v>
      </c>
      <c r="M13" s="146">
        <v>-121.265765</v>
      </c>
      <c r="N13" s="127" t="s">
        <v>429</v>
      </c>
      <c r="O13" s="127" t="s">
        <v>129</v>
      </c>
      <c r="P13" s="127" t="s">
        <v>94</v>
      </c>
      <c r="Q13" s="127" t="s">
        <v>94</v>
      </c>
      <c r="R13" s="127" t="s">
        <v>95</v>
      </c>
      <c r="S13" s="127" t="s">
        <v>96</v>
      </c>
      <c r="T13" s="127" t="s">
        <v>98</v>
      </c>
      <c r="U13" s="127">
        <v>4</v>
      </c>
      <c r="V13" s="127" t="s">
        <v>107</v>
      </c>
      <c r="W13" s="127" t="s">
        <v>94</v>
      </c>
      <c r="X13" s="127" t="s">
        <v>98</v>
      </c>
      <c r="Y13" s="127" t="s">
        <v>94</v>
      </c>
      <c r="Z13" s="127" t="s">
        <v>96</v>
      </c>
      <c r="AA13" s="127" t="s">
        <v>99</v>
      </c>
      <c r="AB13" s="85" t="str">
        <f>INDEX( '[1]Full Existing Stops'!$AS:$AS, MATCH(D13,'[1]Full Existing Stops'!$D:$D, 0))</f>
        <v>Y</v>
      </c>
      <c r="AC13" s="127" t="str">
        <f>INDEX( '[1]Full Existing Stops'!$AW:$AW, MATCH(D13,'[1]Full Existing Stops'!$D:$D, 0))</f>
        <v>8.5 x cont</v>
      </c>
      <c r="AD13" s="85">
        <v>8.5</v>
      </c>
      <c r="AE13" s="127" t="str">
        <f>INDEX( '[1]Full Existing Stops'!$AZ:$AZ, MATCH(D13,'[1]Full Existing Stops'!$D:$D, 0))</f>
        <v>Y</v>
      </c>
      <c r="AF13" s="127" t="s">
        <v>94</v>
      </c>
      <c r="AG13" s="127" t="s">
        <v>94</v>
      </c>
      <c r="AH13" s="85" t="str">
        <f>INDEX( '[1]Full Existing Stops'!$BH:$BH, MATCH(D13,'[1]Full Existing Stops'!$D:$D, 0))</f>
        <v>N</v>
      </c>
      <c r="AI13" s="85" t="str">
        <f>INDEX( '[1]Full Existing Stops'!$BJ:$BJ, MATCH(D13,'[1]Full Existing Stops'!$D:$D, 0))</f>
        <v>X</v>
      </c>
      <c r="AJ13" s="85" t="str">
        <f>INDEX( '[1]Full Existing Stops'!$BF:$BF, MATCH(D13,'[1]Full Existing Stops'!$D:$D, 0))</f>
        <v>Outback, Medical Office</v>
      </c>
      <c r="AK13" s="85" t="s">
        <v>122</v>
      </c>
      <c r="AL13" s="85" t="s">
        <v>109</v>
      </c>
      <c r="AM13" s="85" t="s">
        <v>104</v>
      </c>
      <c r="AN13" s="85" t="str">
        <f>INDEX( '[1]Full Existing Stops'!$AG:$AG, MATCH(D13,'[1]Full Existing Stops'!$D:$D, 0))</f>
        <v>Y</v>
      </c>
      <c r="AO13" s="85" t="str">
        <f>INDEX( '[1]Full Existing Stops'!$AH:$AH, MATCH(D13,'[1]Full Existing Stops'!$D:$D, 0))</f>
        <v>Partial Trees</v>
      </c>
      <c r="AP13" s="127"/>
      <c r="AQ13" s="86" t="str">
        <f t="shared" si="1"/>
        <v/>
      </c>
      <c r="AR13" s="86" t="str">
        <f t="shared" si="1"/>
        <v>X</v>
      </c>
      <c r="AS13" s="86" t="str">
        <f t="shared" si="1"/>
        <v>X</v>
      </c>
      <c r="AT13" s="86" t="str">
        <f t="shared" si="1"/>
        <v/>
      </c>
      <c r="AU13" s="86" t="str">
        <f t="shared" si="1"/>
        <v/>
      </c>
      <c r="AV13" s="86" t="str">
        <f t="shared" si="1"/>
        <v>X</v>
      </c>
      <c r="AW13" s="86" t="str">
        <f t="shared" si="1"/>
        <v/>
      </c>
      <c r="AX13" s="86" t="str">
        <f t="shared" si="1"/>
        <v/>
      </c>
      <c r="AY13" s="86" t="str">
        <f t="shared" si="1"/>
        <v/>
      </c>
      <c r="AZ13" s="86" t="str">
        <f t="shared" si="1"/>
        <v/>
      </c>
      <c r="BA13" s="86" t="str">
        <f t="shared" si="1"/>
        <v/>
      </c>
      <c r="BB13" s="86"/>
      <c r="BC13" s="86" t="str">
        <f t="shared" si="2"/>
        <v>Roseville</v>
      </c>
      <c r="BD13" s="86" t="s">
        <v>159</v>
      </c>
      <c r="BE13" s="82">
        <f t="shared" si="3"/>
        <v>5.45</v>
      </c>
      <c r="BF13" s="205">
        <f t="shared" si="24"/>
        <v>5.45</v>
      </c>
      <c r="BG13" s="86"/>
      <c r="BH13" s="86" t="str">
        <f t="shared" si="4"/>
        <v/>
      </c>
      <c r="BI13" s="86" t="str">
        <f t="shared" si="5"/>
        <v/>
      </c>
      <c r="BJ13" s="86" t="str">
        <f t="shared" si="6"/>
        <v/>
      </c>
      <c r="BK13" s="86" t="str">
        <f t="shared" si="7"/>
        <v/>
      </c>
      <c r="BL13" s="86" t="str">
        <f t="shared" si="8"/>
        <v/>
      </c>
      <c r="BM13" s="86" t="str">
        <f t="shared" si="9"/>
        <v/>
      </c>
      <c r="BN13" s="86" t="str">
        <f t="shared" si="10"/>
        <v/>
      </c>
      <c r="BO13" s="86" t="str">
        <f t="shared" si="11"/>
        <v/>
      </c>
      <c r="BP13" s="86" t="str">
        <f t="shared" si="12"/>
        <v/>
      </c>
      <c r="BQ13" s="86" t="str">
        <f t="shared" si="13"/>
        <v/>
      </c>
      <c r="BR13" s="86" t="str">
        <f t="shared" si="14"/>
        <v>X</v>
      </c>
      <c r="BS13" s="86" t="str">
        <f t="shared" si="15"/>
        <v>X</v>
      </c>
      <c r="BT13" s="86" t="str">
        <f t="shared" si="16"/>
        <v/>
      </c>
      <c r="BU13" s="86" t="str">
        <f t="shared" si="17"/>
        <v>X</v>
      </c>
      <c r="BV13" s="86"/>
      <c r="BW13" s="86" t="str">
        <f t="shared" si="18"/>
        <v>X</v>
      </c>
      <c r="BX13" s="86" t="str">
        <f t="shared" si="19"/>
        <v/>
      </c>
      <c r="BY13" s="86" t="str">
        <f t="shared" si="20"/>
        <v>X</v>
      </c>
      <c r="BZ13" s="86" t="s">
        <v>104</v>
      </c>
      <c r="CA13" s="86"/>
      <c r="CB13" s="86"/>
      <c r="CC13" s="86"/>
      <c r="CD13" s="86" t="str">
        <f t="shared" si="21"/>
        <v/>
      </c>
      <c r="CE13" s="86" t="s">
        <v>104</v>
      </c>
      <c r="CF13" s="86"/>
      <c r="CG13" s="86" t="str">
        <f t="shared" si="22"/>
        <v>X</v>
      </c>
      <c r="CH13" s="86" t="str">
        <f t="shared" si="23"/>
        <v>X</v>
      </c>
      <c r="CI13" s="86"/>
      <c r="CJ13" s="43"/>
    </row>
    <row r="14" spans="2:88" x14ac:dyDescent="0.35">
      <c r="B14" s="25"/>
      <c r="C14" s="80">
        <v>195</v>
      </c>
      <c r="D14" s="128">
        <v>53084</v>
      </c>
      <c r="E14" s="129" t="s">
        <v>109</v>
      </c>
      <c r="F14" s="160" t="s">
        <v>430</v>
      </c>
      <c r="G14" s="129">
        <v>4.8499999999999996</v>
      </c>
      <c r="H14" s="129">
        <v>4976</v>
      </c>
      <c r="I14" s="129">
        <v>4575</v>
      </c>
      <c r="J14" s="129">
        <v>2</v>
      </c>
      <c r="K14" s="129">
        <f t="shared" si="0"/>
        <v>2</v>
      </c>
      <c r="L14" s="145">
        <v>38.729937</v>
      </c>
      <c r="M14" s="145">
        <v>-121.290251</v>
      </c>
      <c r="N14" s="129" t="s">
        <v>107</v>
      </c>
      <c r="O14" s="129" t="s">
        <v>108</v>
      </c>
      <c r="P14" s="129" t="s">
        <v>94</v>
      </c>
      <c r="Q14" s="129" t="s">
        <v>123</v>
      </c>
      <c r="R14" s="129" t="s">
        <v>108</v>
      </c>
      <c r="S14" s="129" t="s">
        <v>96</v>
      </c>
      <c r="T14" s="129" t="s">
        <v>97</v>
      </c>
      <c r="U14" s="129">
        <v>4</v>
      </c>
      <c r="V14" s="129" t="s">
        <v>98</v>
      </c>
      <c r="W14" s="129" t="s">
        <v>96</v>
      </c>
      <c r="X14" s="129" t="s">
        <v>98</v>
      </c>
      <c r="Y14" s="129" t="s">
        <v>94</v>
      </c>
      <c r="Z14" s="129" t="s">
        <v>96</v>
      </c>
      <c r="AA14" s="129" t="s">
        <v>148</v>
      </c>
      <c r="AB14" s="81" t="str">
        <f>INDEX( '[1]Full Existing Stops'!$AS:$AS, MATCH(D14,'[1]Full Existing Stops'!$D:$D, 0))</f>
        <v>Y</v>
      </c>
      <c r="AC14" s="129" t="str">
        <f>INDEX( '[1]Full Existing Stops'!$AW:$AW, MATCH(D14,'[1]Full Existing Stops'!$D:$D, 0))</f>
        <v>5.5 x cont</v>
      </c>
      <c r="AD14" s="81">
        <v>5.5</v>
      </c>
      <c r="AE14" s="129" t="str">
        <f>INDEX( '[1]Full Existing Stops'!$AZ:$AZ, MATCH(D14,'[1]Full Existing Stops'!$D:$D, 0))</f>
        <v>Y</v>
      </c>
      <c r="AF14" s="129" t="s">
        <v>96</v>
      </c>
      <c r="AG14" s="129" t="s">
        <v>94</v>
      </c>
      <c r="AH14" s="81" t="s">
        <v>94</v>
      </c>
      <c r="AI14" s="81" t="str">
        <f>INDEX( '[1]Full Existing Stops'!$BJ:$BJ, MATCH(D14,'[1]Full Existing Stops'!$D:$D, 0))</f>
        <v>X</v>
      </c>
      <c r="AJ14" s="81" t="str">
        <f>INDEX( '[1]Full Existing Stops'!$BF:$BF, MATCH(D14,'[1]Full Existing Stops'!$D:$D, 0))</f>
        <v>Collision repair, gas station</v>
      </c>
      <c r="AK14" s="81" t="s">
        <v>122</v>
      </c>
      <c r="AL14" s="81" t="s">
        <v>109</v>
      </c>
      <c r="AM14" s="81" t="s">
        <v>360</v>
      </c>
      <c r="AN14" s="81" t="str">
        <f>INDEX( '[1]Full Existing Stops'!$AG:$AG, MATCH(D14,'[1]Full Existing Stops'!$D:$D, 0))</f>
        <v>Y</v>
      </c>
      <c r="AO14" s="81" t="str">
        <f>INDEX( '[1]Full Existing Stops'!$AH:$AH, MATCH(D14,'[1]Full Existing Stops'!$D:$D, 0))</f>
        <v>Shelter</v>
      </c>
      <c r="AP14" s="129"/>
      <c r="AQ14" s="82" t="str">
        <f t="shared" si="1"/>
        <v>X</v>
      </c>
      <c r="AR14" s="82" t="str">
        <f t="shared" si="1"/>
        <v/>
      </c>
      <c r="AS14" s="82" t="str">
        <f t="shared" si="1"/>
        <v/>
      </c>
      <c r="AT14" s="82" t="str">
        <f t="shared" si="1"/>
        <v/>
      </c>
      <c r="AU14" s="82" t="str">
        <f t="shared" si="1"/>
        <v/>
      </c>
      <c r="AV14" s="82" t="str">
        <f t="shared" si="1"/>
        <v/>
      </c>
      <c r="AW14" s="82" t="str">
        <f t="shared" si="1"/>
        <v/>
      </c>
      <c r="AX14" s="82" t="str">
        <f t="shared" si="1"/>
        <v/>
      </c>
      <c r="AY14" s="82" t="str">
        <f t="shared" si="1"/>
        <v/>
      </c>
      <c r="AZ14" s="82" t="str">
        <f t="shared" si="1"/>
        <v/>
      </c>
      <c r="BA14" s="82" t="str">
        <f t="shared" si="1"/>
        <v/>
      </c>
      <c r="BB14" s="82"/>
      <c r="BC14" s="82" t="str">
        <f t="shared" si="2"/>
        <v>Roseville</v>
      </c>
      <c r="BD14" s="82" t="s">
        <v>159</v>
      </c>
      <c r="BE14" s="82">
        <f t="shared" si="3"/>
        <v>4.8499999999999996</v>
      </c>
      <c r="BF14" s="204">
        <f t="shared" si="24"/>
        <v>4.8499999999999996</v>
      </c>
      <c r="BG14" s="82"/>
      <c r="BH14" s="82" t="str">
        <f t="shared" si="4"/>
        <v/>
      </c>
      <c r="BI14" s="82" t="str">
        <f t="shared" si="5"/>
        <v/>
      </c>
      <c r="BJ14" s="82" t="str">
        <f t="shared" si="6"/>
        <v/>
      </c>
      <c r="BK14" s="82" t="str">
        <f t="shared" si="7"/>
        <v/>
      </c>
      <c r="BL14" s="82" t="str">
        <f t="shared" si="8"/>
        <v/>
      </c>
      <c r="BM14" s="82" t="str">
        <f t="shared" si="9"/>
        <v>X</v>
      </c>
      <c r="BN14" s="82">
        <f t="shared" si="10"/>
        <v>2.5</v>
      </c>
      <c r="BO14" s="82" t="str">
        <f t="shared" si="11"/>
        <v/>
      </c>
      <c r="BP14" s="82" t="str">
        <f t="shared" si="12"/>
        <v>X</v>
      </c>
      <c r="BQ14" s="82" t="str">
        <f t="shared" si="13"/>
        <v/>
      </c>
      <c r="BR14" s="82" t="str">
        <f t="shared" si="14"/>
        <v/>
      </c>
      <c r="BS14" s="82" t="str">
        <f t="shared" si="15"/>
        <v/>
      </c>
      <c r="BT14" s="82" t="str">
        <f t="shared" si="16"/>
        <v/>
      </c>
      <c r="BU14" s="82" t="str">
        <f t="shared" si="17"/>
        <v>X</v>
      </c>
      <c r="BV14" s="82"/>
      <c r="BW14" s="82" t="str">
        <f t="shared" si="18"/>
        <v/>
      </c>
      <c r="BX14" s="82" t="str">
        <f t="shared" si="19"/>
        <v/>
      </c>
      <c r="BY14" s="82" t="str">
        <f t="shared" si="20"/>
        <v>X</v>
      </c>
      <c r="BZ14" s="82" t="s">
        <v>104</v>
      </c>
      <c r="CA14" s="82"/>
      <c r="CB14" s="82"/>
      <c r="CC14" s="82"/>
      <c r="CD14" s="82" t="str">
        <f t="shared" si="21"/>
        <v/>
      </c>
      <c r="CE14" s="82" t="s">
        <v>104</v>
      </c>
      <c r="CF14" s="82"/>
      <c r="CG14" s="82" t="str">
        <f t="shared" si="22"/>
        <v>X</v>
      </c>
      <c r="CH14" s="82" t="str">
        <f t="shared" si="23"/>
        <v>X</v>
      </c>
      <c r="CI14" s="82"/>
      <c r="CJ14" s="42"/>
    </row>
    <row r="15" spans="2:88" x14ac:dyDescent="0.35">
      <c r="B15" s="27"/>
      <c r="C15" s="84">
        <v>168</v>
      </c>
      <c r="D15" s="126">
        <v>53034</v>
      </c>
      <c r="E15" s="127" t="s">
        <v>109</v>
      </c>
      <c r="F15" s="163" t="s">
        <v>431</v>
      </c>
      <c r="G15" s="127">
        <v>4.74</v>
      </c>
      <c r="H15" s="127">
        <v>2655</v>
      </c>
      <c r="I15" s="127">
        <v>2910</v>
      </c>
      <c r="J15" s="127">
        <v>2</v>
      </c>
      <c r="K15" s="127">
        <f t="shared" si="0"/>
        <v>2</v>
      </c>
      <c r="L15" s="146">
        <v>38.772132310000003</v>
      </c>
      <c r="M15" s="146">
        <v>-121.31498070000001</v>
      </c>
      <c r="N15" s="127" t="s">
        <v>432</v>
      </c>
      <c r="O15" s="127" t="s">
        <v>260</v>
      </c>
      <c r="P15" s="127" t="s">
        <v>94</v>
      </c>
      <c r="Q15" s="127" t="s">
        <v>94</v>
      </c>
      <c r="R15" s="127" t="s">
        <v>95</v>
      </c>
      <c r="S15" s="127" t="s">
        <v>96</v>
      </c>
      <c r="T15" s="127" t="s">
        <v>97</v>
      </c>
      <c r="U15" s="127" t="s">
        <v>98</v>
      </c>
      <c r="V15" s="127" t="s">
        <v>94</v>
      </c>
      <c r="W15" s="127" t="s">
        <v>94</v>
      </c>
      <c r="X15" s="127" t="s">
        <v>98</v>
      </c>
      <c r="Y15" s="127" t="s">
        <v>94</v>
      </c>
      <c r="Z15" s="127" t="s">
        <v>94</v>
      </c>
      <c r="AA15" s="127" t="s">
        <v>148</v>
      </c>
      <c r="AB15" s="85" t="str">
        <f>INDEX( '[1]Full Existing Stops'!$AS:$AS, MATCH(D15,'[1]Full Existing Stops'!$D:$D, 0))</f>
        <v>Y</v>
      </c>
      <c r="AC15" s="127" t="str">
        <f>INDEX( '[1]Full Existing Stops'!$AW:$AW, MATCH(D15,'[1]Full Existing Stops'!$D:$D, 0))</f>
        <v>8.5 x cont</v>
      </c>
      <c r="AD15" s="85">
        <v>8.5</v>
      </c>
      <c r="AE15" s="127" t="str">
        <f>INDEX( '[1]Full Existing Stops'!$AZ:$AZ, MATCH(D15,'[1]Full Existing Stops'!$D:$D, 0))</f>
        <v>Y</v>
      </c>
      <c r="AF15" s="127" t="s">
        <v>96</v>
      </c>
      <c r="AG15" s="127" t="s">
        <v>94</v>
      </c>
      <c r="AH15" s="85" t="str">
        <f>INDEX( '[1]Full Existing Stops'!$BH:$BH, MATCH(D15,'[1]Full Existing Stops'!$D:$D, 0))</f>
        <v>N</v>
      </c>
      <c r="AI15" s="85">
        <f>INDEX( '[1]Full Existing Stops'!$BJ:$BJ, MATCH(D15,'[1]Full Existing Stops'!$D:$D, 0))</f>
        <v>2</v>
      </c>
      <c r="AJ15" s="85" t="str">
        <f>INDEX( '[1]Full Existing Stops'!$BF:$BF, MATCH(D15,'[1]Full Existing Stops'!$D:$D, 0))</f>
        <v>Dentist / Woodcreek Plaza</v>
      </c>
      <c r="AK15" s="85" t="s">
        <v>433</v>
      </c>
      <c r="AL15" s="85" t="s">
        <v>109</v>
      </c>
      <c r="AM15" s="85" t="s">
        <v>104</v>
      </c>
      <c r="AN15" s="85" t="str">
        <f>INDEX( '[1]Full Existing Stops'!$AG:$AG, MATCH(D15,'[1]Full Existing Stops'!$D:$D, 0))</f>
        <v>N</v>
      </c>
      <c r="AO15" s="85" t="str">
        <f>INDEX( '[1]Full Existing Stops'!$AH:$AH, MATCH(D15,'[1]Full Existing Stops'!$D:$D, 0))</f>
        <v xml:space="preserve"> - </v>
      </c>
      <c r="AP15" s="127"/>
      <c r="AQ15" s="86" t="str">
        <f t="shared" si="1"/>
        <v/>
      </c>
      <c r="AR15" s="86" t="str">
        <f t="shared" si="1"/>
        <v/>
      </c>
      <c r="AS15" s="86" t="str">
        <f t="shared" si="1"/>
        <v/>
      </c>
      <c r="AT15" s="86" t="str">
        <f t="shared" si="1"/>
        <v>X</v>
      </c>
      <c r="AU15" s="86" t="str">
        <f t="shared" si="1"/>
        <v/>
      </c>
      <c r="AV15" s="86" t="str">
        <f t="shared" si="1"/>
        <v/>
      </c>
      <c r="AW15" s="86" t="str">
        <f t="shared" si="1"/>
        <v/>
      </c>
      <c r="AX15" s="86" t="str">
        <f t="shared" si="1"/>
        <v>X</v>
      </c>
      <c r="AY15" s="86" t="str">
        <f t="shared" si="1"/>
        <v/>
      </c>
      <c r="AZ15" s="86" t="str">
        <f t="shared" si="1"/>
        <v/>
      </c>
      <c r="BA15" s="86" t="str">
        <f t="shared" si="1"/>
        <v/>
      </c>
      <c r="BB15" s="86"/>
      <c r="BC15" s="86" t="str">
        <f t="shared" si="2"/>
        <v>Roseville</v>
      </c>
      <c r="BD15" s="86" t="s">
        <v>133</v>
      </c>
      <c r="BE15" s="82">
        <f t="shared" si="3"/>
        <v>4.74</v>
      </c>
      <c r="BF15" s="205">
        <f t="shared" si="24"/>
        <v>4.74</v>
      </c>
      <c r="BG15" s="86"/>
      <c r="BH15" s="86" t="str">
        <f t="shared" si="4"/>
        <v/>
      </c>
      <c r="BI15" s="86" t="str">
        <f t="shared" si="5"/>
        <v/>
      </c>
      <c r="BJ15" s="86" t="str">
        <f t="shared" si="6"/>
        <v/>
      </c>
      <c r="BK15" s="86" t="str">
        <f t="shared" si="7"/>
        <v/>
      </c>
      <c r="BL15" s="86" t="str">
        <f t="shared" si="8"/>
        <v/>
      </c>
      <c r="BM15" s="86" t="str">
        <f t="shared" si="9"/>
        <v/>
      </c>
      <c r="BN15" s="86" t="str">
        <f t="shared" si="10"/>
        <v/>
      </c>
      <c r="BO15" s="86" t="str">
        <f t="shared" si="11"/>
        <v/>
      </c>
      <c r="BP15" s="86" t="str">
        <f t="shared" si="12"/>
        <v>X</v>
      </c>
      <c r="BQ15" s="86" t="str">
        <f t="shared" si="13"/>
        <v/>
      </c>
      <c r="BR15" s="86" t="str">
        <f t="shared" si="14"/>
        <v/>
      </c>
      <c r="BS15" s="86" t="str">
        <f t="shared" si="15"/>
        <v>X</v>
      </c>
      <c r="BT15" s="86" t="str">
        <f t="shared" si="16"/>
        <v/>
      </c>
      <c r="BU15" s="86" t="str">
        <f t="shared" si="17"/>
        <v>X</v>
      </c>
      <c r="BV15" s="86"/>
      <c r="BW15" s="86" t="str">
        <f t="shared" si="18"/>
        <v>X</v>
      </c>
      <c r="BX15" s="86" t="str">
        <f t="shared" si="19"/>
        <v/>
      </c>
      <c r="BY15" s="86" t="str">
        <f t="shared" si="20"/>
        <v>X</v>
      </c>
      <c r="BZ15" s="86" t="s">
        <v>104</v>
      </c>
      <c r="CA15" s="86"/>
      <c r="CB15" s="86"/>
      <c r="CC15" s="86"/>
      <c r="CD15" s="86" t="str">
        <f t="shared" si="21"/>
        <v>X</v>
      </c>
      <c r="CE15" s="86" t="s">
        <v>104</v>
      </c>
      <c r="CF15" s="86"/>
      <c r="CG15" s="86" t="str">
        <f t="shared" si="22"/>
        <v/>
      </c>
      <c r="CH15" s="86" t="str">
        <f t="shared" si="23"/>
        <v>X</v>
      </c>
      <c r="CI15" s="86"/>
      <c r="CJ15" s="43"/>
    </row>
    <row r="16" spans="2:88" x14ac:dyDescent="0.35">
      <c r="B16" s="25"/>
      <c r="C16" s="80">
        <v>185</v>
      </c>
      <c r="D16" s="128">
        <v>53065</v>
      </c>
      <c r="E16" s="129" t="s">
        <v>109</v>
      </c>
      <c r="F16" s="160" t="s">
        <v>434</v>
      </c>
      <c r="G16" s="129">
        <v>4.1500000000000004</v>
      </c>
      <c r="H16" s="129">
        <v>8949</v>
      </c>
      <c r="I16" s="129">
        <v>2211</v>
      </c>
      <c r="J16" s="129">
        <v>2</v>
      </c>
      <c r="K16" s="129">
        <f t="shared" si="0"/>
        <v>2</v>
      </c>
      <c r="L16" s="145">
        <v>38.765170480000002</v>
      </c>
      <c r="M16" s="145">
        <v>-121.2491405</v>
      </c>
      <c r="N16" s="129" t="s">
        <v>435</v>
      </c>
      <c r="O16" s="129" t="s">
        <v>129</v>
      </c>
      <c r="P16" s="129" t="s">
        <v>94</v>
      </c>
      <c r="Q16" s="129" t="s">
        <v>94</v>
      </c>
      <c r="R16" s="129" t="s">
        <v>95</v>
      </c>
      <c r="S16" s="129" t="s">
        <v>96</v>
      </c>
      <c r="T16" s="129" t="s">
        <v>98</v>
      </c>
      <c r="U16" s="129" t="s">
        <v>122</v>
      </c>
      <c r="V16" s="129" t="s">
        <v>94</v>
      </c>
      <c r="W16" s="129" t="s">
        <v>94</v>
      </c>
      <c r="X16" s="129" t="s">
        <v>98</v>
      </c>
      <c r="Y16" s="129" t="s">
        <v>94</v>
      </c>
      <c r="Z16" s="129" t="s">
        <v>94</v>
      </c>
      <c r="AA16" s="129" t="s">
        <v>99</v>
      </c>
      <c r="AB16" s="81" t="str">
        <f>INDEX( '[1]Full Existing Stops'!$AS:$AS, MATCH(D16,'[1]Full Existing Stops'!$D:$D, 0))</f>
        <v>Y</v>
      </c>
      <c r="AC16" s="129" t="str">
        <f>INDEX( '[1]Full Existing Stops'!$AW:$AW, MATCH(D16,'[1]Full Existing Stops'!$D:$D, 0))</f>
        <v>6 x cont</v>
      </c>
      <c r="AD16" s="81">
        <v>6</v>
      </c>
      <c r="AE16" s="129" t="str">
        <f>INDEX( '[1]Full Existing Stops'!$AZ:$AZ, MATCH(D16,'[1]Full Existing Stops'!$D:$D, 0))</f>
        <v>Y</v>
      </c>
      <c r="AF16" s="129" t="s">
        <v>96</v>
      </c>
      <c r="AG16" s="129" t="s">
        <v>94</v>
      </c>
      <c r="AH16" s="81" t="str">
        <f>INDEX( '[1]Full Existing Stops'!$BH:$BH, MATCH(D16,'[1]Full Existing Stops'!$D:$D, 0))</f>
        <v>Y</v>
      </c>
      <c r="AI16" s="81">
        <f>INDEX( '[1]Full Existing Stops'!$BJ:$BJ, MATCH(D16,'[1]Full Existing Stops'!$D:$D, 0))</f>
        <v>2</v>
      </c>
      <c r="AJ16" s="81" t="str">
        <f>INDEX( '[1]Full Existing Stops'!$BF:$BF, MATCH(D16,'[1]Full Existing Stops'!$D:$D, 0))</f>
        <v>Hospital</v>
      </c>
      <c r="AK16" s="81">
        <v>0</v>
      </c>
      <c r="AL16" s="81" t="s">
        <v>109</v>
      </c>
      <c r="AM16" s="81" t="s">
        <v>436</v>
      </c>
      <c r="AN16" s="81" t="str">
        <f>INDEX( '[1]Full Existing Stops'!$AG:$AG, MATCH(D16,'[1]Full Existing Stops'!$D:$D, 0))</f>
        <v>Y</v>
      </c>
      <c r="AO16" s="81" t="str">
        <f>INDEX( '[1]Full Existing Stops'!$AH:$AH, MATCH(D16,'[1]Full Existing Stops'!$D:$D, 0))</f>
        <v>-</v>
      </c>
      <c r="AP16" s="129"/>
      <c r="AQ16" s="82" t="str">
        <f t="shared" si="1"/>
        <v>X</v>
      </c>
      <c r="AR16" s="82" t="str">
        <f t="shared" si="1"/>
        <v>X</v>
      </c>
      <c r="AS16" s="82" t="str">
        <f t="shared" si="1"/>
        <v/>
      </c>
      <c r="AT16" s="82" t="str">
        <f t="shared" si="1"/>
        <v/>
      </c>
      <c r="AU16" s="82" t="str">
        <f t="shared" si="1"/>
        <v/>
      </c>
      <c r="AV16" s="82" t="str">
        <f t="shared" si="1"/>
        <v/>
      </c>
      <c r="AW16" s="82" t="str">
        <f t="shared" si="1"/>
        <v/>
      </c>
      <c r="AX16" s="82" t="str">
        <f t="shared" si="1"/>
        <v/>
      </c>
      <c r="AY16" s="82" t="str">
        <f t="shared" si="1"/>
        <v/>
      </c>
      <c r="AZ16" s="82" t="str">
        <f t="shared" si="1"/>
        <v/>
      </c>
      <c r="BA16" s="82" t="str">
        <f t="shared" si="1"/>
        <v/>
      </c>
      <c r="BB16" s="82"/>
      <c r="BC16" s="82" t="str">
        <f t="shared" si="2"/>
        <v>Roseville</v>
      </c>
      <c r="BD16" s="82" t="s">
        <v>159</v>
      </c>
      <c r="BE16" s="82">
        <f t="shared" si="3"/>
        <v>4.1500000000000004</v>
      </c>
      <c r="BF16" s="204">
        <f t="shared" si="24"/>
        <v>4.1500000000000004</v>
      </c>
      <c r="BG16" s="82"/>
      <c r="BH16" s="82" t="str">
        <f t="shared" si="4"/>
        <v/>
      </c>
      <c r="BI16" s="82" t="str">
        <f t="shared" si="5"/>
        <v/>
      </c>
      <c r="BJ16" s="82" t="str">
        <f t="shared" si="6"/>
        <v/>
      </c>
      <c r="BK16" s="82" t="str">
        <f t="shared" si="7"/>
        <v/>
      </c>
      <c r="BL16" s="82" t="str">
        <f t="shared" si="8"/>
        <v/>
      </c>
      <c r="BM16" s="82" t="str">
        <f t="shared" si="9"/>
        <v>X</v>
      </c>
      <c r="BN16" s="82">
        <f t="shared" si="10"/>
        <v>2</v>
      </c>
      <c r="BO16" s="82" t="str">
        <f t="shared" si="11"/>
        <v/>
      </c>
      <c r="BP16" s="82" t="str">
        <f t="shared" si="12"/>
        <v>X</v>
      </c>
      <c r="BQ16" s="82" t="str">
        <f t="shared" si="13"/>
        <v/>
      </c>
      <c r="BR16" s="82" t="str">
        <f t="shared" si="14"/>
        <v/>
      </c>
      <c r="BS16" s="82" t="str">
        <f t="shared" si="15"/>
        <v/>
      </c>
      <c r="BT16" s="82" t="str">
        <f t="shared" si="16"/>
        <v/>
      </c>
      <c r="BU16" s="82" t="str">
        <f t="shared" si="17"/>
        <v>X</v>
      </c>
      <c r="BV16" s="82"/>
      <c r="BW16" s="82" t="str">
        <f t="shared" si="18"/>
        <v>X</v>
      </c>
      <c r="BX16" s="82" t="str">
        <f t="shared" si="19"/>
        <v/>
      </c>
      <c r="BY16" s="82" t="str">
        <f t="shared" si="20"/>
        <v>X</v>
      </c>
      <c r="BZ16" s="82" t="s">
        <v>104</v>
      </c>
      <c r="CA16" s="82"/>
      <c r="CB16" s="82"/>
      <c r="CC16" s="82"/>
      <c r="CD16" s="82" t="str">
        <f t="shared" si="21"/>
        <v/>
      </c>
      <c r="CE16" s="82" t="s">
        <v>104</v>
      </c>
      <c r="CF16" s="82"/>
      <c r="CG16" s="82" t="str">
        <f t="shared" si="22"/>
        <v/>
      </c>
      <c r="CH16" s="82" t="str">
        <f t="shared" si="23"/>
        <v/>
      </c>
      <c r="CI16" s="82"/>
      <c r="CJ16" s="42"/>
    </row>
    <row r="17" spans="2:88" x14ac:dyDescent="0.35">
      <c r="B17" s="27"/>
      <c r="C17" s="84">
        <v>194</v>
      </c>
      <c r="D17" s="126">
        <v>53083</v>
      </c>
      <c r="E17" s="127" t="s">
        <v>109</v>
      </c>
      <c r="F17" s="163" t="s">
        <v>437</v>
      </c>
      <c r="G17" s="127">
        <v>4.1500000000000004</v>
      </c>
      <c r="H17" s="127">
        <v>4976</v>
      </c>
      <c r="I17" s="127">
        <v>4575</v>
      </c>
      <c r="J17" s="127">
        <v>2</v>
      </c>
      <c r="K17" s="127">
        <f t="shared" si="0"/>
        <v>2</v>
      </c>
      <c r="L17" s="146">
        <v>38.729214980000002</v>
      </c>
      <c r="M17" s="146">
        <v>-121.2893414</v>
      </c>
      <c r="N17" s="127" t="s">
        <v>129</v>
      </c>
      <c r="O17" s="127" t="s">
        <v>287</v>
      </c>
      <c r="P17" s="127" t="s">
        <v>94</v>
      </c>
      <c r="Q17" s="127" t="s">
        <v>94</v>
      </c>
      <c r="R17" s="127" t="s">
        <v>95</v>
      </c>
      <c r="S17" s="127" t="s">
        <v>96</v>
      </c>
      <c r="T17" s="127" t="s">
        <v>98</v>
      </c>
      <c r="U17" s="127">
        <v>3</v>
      </c>
      <c r="V17" s="127" t="s">
        <v>98</v>
      </c>
      <c r="W17" s="127" t="s">
        <v>96</v>
      </c>
      <c r="X17" s="127" t="s">
        <v>98</v>
      </c>
      <c r="Y17" s="127" t="s">
        <v>94</v>
      </c>
      <c r="Z17" s="127" t="s">
        <v>96</v>
      </c>
      <c r="AA17" s="127" t="s">
        <v>148</v>
      </c>
      <c r="AB17" s="85" t="str">
        <f>INDEX( '[1]Full Existing Stops'!$AS:$AS, MATCH(D17,'[1]Full Existing Stops'!$D:$D, 0))</f>
        <v>Y</v>
      </c>
      <c r="AC17" s="127" t="str">
        <f>INDEX( '[1]Full Existing Stops'!$AW:$AW, MATCH(D17,'[1]Full Existing Stops'!$D:$D, 0))</f>
        <v>5 x cont</v>
      </c>
      <c r="AD17" s="85">
        <v>5</v>
      </c>
      <c r="AE17" s="127" t="str">
        <f>INDEX( '[1]Full Existing Stops'!$AZ:$AZ, MATCH(D17,'[1]Full Existing Stops'!$D:$D, 0))</f>
        <v>Y</v>
      </c>
      <c r="AF17" s="127" t="s">
        <v>96</v>
      </c>
      <c r="AG17" s="127" t="s">
        <v>94</v>
      </c>
      <c r="AH17" s="85" t="str">
        <f>INDEX( '[1]Full Existing Stops'!$BH:$BH, MATCH(D17,'[1]Full Existing Stops'!$D:$D, 0))</f>
        <v>Y - At Light</v>
      </c>
      <c r="AI17" s="85" t="str">
        <f>INDEX( '[1]Full Existing Stops'!$BJ:$BJ, MATCH(D17,'[1]Full Existing Stops'!$D:$D, 0))</f>
        <v>X</v>
      </c>
      <c r="AJ17" s="85" t="str">
        <f>INDEX( '[1]Full Existing Stops'!$BF:$BF, MATCH(D17,'[1]Full Existing Stops'!$D:$D, 0))</f>
        <v>Kaiser Permanente</v>
      </c>
      <c r="AK17" s="85" t="s">
        <v>122</v>
      </c>
      <c r="AL17" s="85" t="s">
        <v>109</v>
      </c>
      <c r="AM17" s="85" t="s">
        <v>104</v>
      </c>
      <c r="AN17" s="85" t="str">
        <f>INDEX( '[1]Full Existing Stops'!$AG:$AG, MATCH(D17,'[1]Full Existing Stops'!$D:$D, 0))</f>
        <v>Y</v>
      </c>
      <c r="AO17" s="85" t="str">
        <f>INDEX( '[1]Full Existing Stops'!$AH:$AH, MATCH(D17,'[1]Full Existing Stops'!$D:$D, 0))</f>
        <v>Shelter</v>
      </c>
      <c r="AP17" s="127"/>
      <c r="AQ17" s="86" t="str">
        <f t="shared" si="1"/>
        <v/>
      </c>
      <c r="AR17" s="86" t="str">
        <f t="shared" si="1"/>
        <v>X</v>
      </c>
      <c r="AS17" s="86" t="str">
        <f t="shared" si="1"/>
        <v/>
      </c>
      <c r="AT17" s="86" t="str">
        <f t="shared" si="1"/>
        <v/>
      </c>
      <c r="AU17" s="86" t="str">
        <f t="shared" si="1"/>
        <v/>
      </c>
      <c r="AV17" s="86" t="str">
        <f t="shared" si="1"/>
        <v/>
      </c>
      <c r="AW17" s="86" t="str">
        <f t="shared" si="1"/>
        <v/>
      </c>
      <c r="AX17" s="86" t="str">
        <f t="shared" si="1"/>
        <v/>
      </c>
      <c r="AY17" s="86" t="str">
        <f t="shared" si="1"/>
        <v/>
      </c>
      <c r="AZ17" s="86" t="str">
        <f t="shared" si="1"/>
        <v/>
      </c>
      <c r="BA17" s="86" t="str">
        <f t="shared" si="1"/>
        <v/>
      </c>
      <c r="BB17" s="86"/>
      <c r="BC17" s="86" t="str">
        <f t="shared" si="2"/>
        <v>Roseville</v>
      </c>
      <c r="BD17" s="86" t="s">
        <v>159</v>
      </c>
      <c r="BE17" s="82">
        <f t="shared" si="3"/>
        <v>4.1500000000000004</v>
      </c>
      <c r="BF17" s="205">
        <f t="shared" si="24"/>
        <v>4.1500000000000004</v>
      </c>
      <c r="BG17" s="86"/>
      <c r="BH17" s="86" t="str">
        <f t="shared" si="4"/>
        <v/>
      </c>
      <c r="BI17" s="86" t="str">
        <f t="shared" si="5"/>
        <v/>
      </c>
      <c r="BJ17" s="86" t="str">
        <f t="shared" si="6"/>
        <v/>
      </c>
      <c r="BK17" s="86" t="str">
        <f t="shared" si="7"/>
        <v/>
      </c>
      <c r="BL17" s="86" t="str">
        <f t="shared" si="8"/>
        <v/>
      </c>
      <c r="BM17" s="86" t="str">
        <f t="shared" si="9"/>
        <v>X</v>
      </c>
      <c r="BN17" s="86">
        <f t="shared" si="10"/>
        <v>3</v>
      </c>
      <c r="BO17" s="86" t="str">
        <f t="shared" si="11"/>
        <v/>
      </c>
      <c r="BP17" s="86" t="str">
        <f t="shared" si="12"/>
        <v>X</v>
      </c>
      <c r="BQ17" s="86" t="str">
        <f t="shared" si="13"/>
        <v/>
      </c>
      <c r="BR17" s="86" t="str">
        <f t="shared" si="14"/>
        <v/>
      </c>
      <c r="BS17" s="86" t="str">
        <f t="shared" si="15"/>
        <v>X</v>
      </c>
      <c r="BT17" s="86" t="str">
        <f t="shared" si="16"/>
        <v/>
      </c>
      <c r="BU17" s="86" t="str">
        <f t="shared" si="17"/>
        <v>X</v>
      </c>
      <c r="BV17" s="86"/>
      <c r="BW17" s="86" t="str">
        <f t="shared" si="18"/>
        <v/>
      </c>
      <c r="BX17" s="86" t="str">
        <f t="shared" si="19"/>
        <v/>
      </c>
      <c r="BY17" s="86" t="str">
        <f t="shared" si="20"/>
        <v>X</v>
      </c>
      <c r="BZ17" s="86" t="s">
        <v>104</v>
      </c>
      <c r="CA17" s="86"/>
      <c r="CB17" s="86"/>
      <c r="CC17" s="86"/>
      <c r="CD17" s="86" t="str">
        <f t="shared" si="21"/>
        <v/>
      </c>
      <c r="CE17" s="86" t="s">
        <v>104</v>
      </c>
      <c r="CF17" s="86"/>
      <c r="CG17" s="86" t="str">
        <f t="shared" si="22"/>
        <v>X</v>
      </c>
      <c r="CH17" s="86" t="str">
        <f t="shared" si="23"/>
        <v>X</v>
      </c>
      <c r="CI17" s="86"/>
      <c r="CJ17" s="43"/>
    </row>
    <row r="18" spans="2:88" x14ac:dyDescent="0.35">
      <c r="B18" s="25"/>
      <c r="C18" s="80">
        <v>238</v>
      </c>
      <c r="D18" s="128">
        <v>53283</v>
      </c>
      <c r="E18" s="129" t="s">
        <v>109</v>
      </c>
      <c r="F18" s="160" t="s">
        <v>438</v>
      </c>
      <c r="G18" s="129">
        <v>3.9</v>
      </c>
      <c r="H18" s="129">
        <v>5295</v>
      </c>
      <c r="I18" s="129">
        <v>3932</v>
      </c>
      <c r="J18" s="129">
        <v>2</v>
      </c>
      <c r="K18" s="129">
        <f t="shared" si="0"/>
        <v>2</v>
      </c>
      <c r="L18" s="145">
        <v>38.740002699999998</v>
      </c>
      <c r="M18" s="145">
        <v>-121.29049209999999</v>
      </c>
      <c r="N18" s="129" t="s">
        <v>107</v>
      </c>
      <c r="O18" s="129" t="s">
        <v>129</v>
      </c>
      <c r="P18" s="129" t="s">
        <v>94</v>
      </c>
      <c r="Q18" s="129" t="s">
        <v>94</v>
      </c>
      <c r="R18" s="129" t="s">
        <v>95</v>
      </c>
      <c r="S18" s="129" t="s">
        <v>96</v>
      </c>
      <c r="T18" s="129" t="s">
        <v>98</v>
      </c>
      <c r="U18" s="129">
        <v>2</v>
      </c>
      <c r="V18" s="129" t="s">
        <v>98</v>
      </c>
      <c r="W18" s="129" t="s">
        <v>96</v>
      </c>
      <c r="X18" s="129" t="s">
        <v>98</v>
      </c>
      <c r="Y18" s="129" t="s">
        <v>94</v>
      </c>
      <c r="Z18" s="129" t="s">
        <v>96</v>
      </c>
      <c r="AA18" s="129" t="s">
        <v>99</v>
      </c>
      <c r="AB18" s="81" t="str">
        <f>INDEX( '[1]Full Existing Stops'!$AS:$AS, MATCH(D18,'[1]Full Existing Stops'!$D:$D, 0))</f>
        <v>Y</v>
      </c>
      <c r="AC18" s="129" t="str">
        <f>INDEX( '[1]Full Existing Stops'!$AW:$AW, MATCH(D18,'[1]Full Existing Stops'!$D:$D, 0))</f>
        <v>7 x cont | 3'4" in front of shelter</v>
      </c>
      <c r="AD18" s="81">
        <v>3.5</v>
      </c>
      <c r="AE18" s="129" t="str">
        <f>INDEX( '[1]Full Existing Stops'!$AZ:$AZ, MATCH(D18,'[1]Full Existing Stops'!$D:$D, 0))</f>
        <v>Y</v>
      </c>
      <c r="AF18" s="129" t="s">
        <v>96</v>
      </c>
      <c r="AG18" s="129" t="s">
        <v>94</v>
      </c>
      <c r="AH18" s="81" t="s">
        <v>96</v>
      </c>
      <c r="AI18" s="81" t="str">
        <f>INDEX( '[1]Full Existing Stops'!$BJ:$BJ, MATCH(D18,'[1]Full Existing Stops'!$D:$D, 0))</f>
        <v>X</v>
      </c>
      <c r="AJ18" s="81" t="str">
        <f>INDEX( '[1]Full Existing Stops'!$BF:$BF, MATCH(D18,'[1]Full Existing Stops'!$D:$D, 0))</f>
        <v>Residential, Car Dealership</v>
      </c>
      <c r="AK18" s="81" t="s">
        <v>122</v>
      </c>
      <c r="AL18" s="81" t="s">
        <v>109</v>
      </c>
      <c r="AM18" s="81" t="s">
        <v>104</v>
      </c>
      <c r="AN18" s="81" t="str">
        <f>INDEX( '[1]Full Existing Stops'!$AG:$AG, MATCH(D18,'[1]Full Existing Stops'!$D:$D, 0))</f>
        <v>Y</v>
      </c>
      <c r="AO18" s="81" t="str">
        <f>INDEX( '[1]Full Existing Stops'!$AH:$AH, MATCH(D18,'[1]Full Existing Stops'!$D:$D, 0))</f>
        <v>Shelter - Unwalled</v>
      </c>
      <c r="AP18" s="129"/>
      <c r="AQ18" s="82" t="str">
        <f t="shared" ref="AQ18:BA25" si="25">IF(ISNUMBER(SEARCH(AQ$7,$N18)), "X", "")</f>
        <v>X</v>
      </c>
      <c r="AR18" s="82" t="str">
        <f t="shared" si="25"/>
        <v/>
      </c>
      <c r="AS18" s="82" t="str">
        <f t="shared" si="25"/>
        <v/>
      </c>
      <c r="AT18" s="82" t="str">
        <f t="shared" si="25"/>
        <v/>
      </c>
      <c r="AU18" s="82" t="str">
        <f t="shared" si="25"/>
        <v/>
      </c>
      <c r="AV18" s="82" t="str">
        <f t="shared" si="25"/>
        <v/>
      </c>
      <c r="AW18" s="82" t="str">
        <f t="shared" si="25"/>
        <v/>
      </c>
      <c r="AX18" s="82" t="str">
        <f t="shared" si="25"/>
        <v/>
      </c>
      <c r="AY18" s="82" t="str">
        <f t="shared" si="25"/>
        <v/>
      </c>
      <c r="AZ18" s="82" t="str">
        <f t="shared" si="25"/>
        <v/>
      </c>
      <c r="BA18" s="82" t="str">
        <f t="shared" si="25"/>
        <v/>
      </c>
      <c r="BB18" s="82"/>
      <c r="BC18" s="82" t="str">
        <f t="shared" si="2"/>
        <v>Roseville</v>
      </c>
      <c r="BD18" s="82"/>
      <c r="BE18" s="82">
        <f t="shared" si="3"/>
        <v>3.9</v>
      </c>
      <c r="BF18" s="204">
        <f t="shared" si="24"/>
        <v>3.9</v>
      </c>
      <c r="BG18" s="82"/>
      <c r="BH18" s="82" t="str">
        <f t="shared" si="4"/>
        <v/>
      </c>
      <c r="BI18" s="82" t="str">
        <f t="shared" si="5"/>
        <v/>
      </c>
      <c r="BJ18" s="82" t="str">
        <f t="shared" si="6"/>
        <v/>
      </c>
      <c r="BK18" s="82" t="str">
        <f t="shared" si="7"/>
        <v/>
      </c>
      <c r="BL18" s="82" t="str">
        <f t="shared" si="8"/>
        <v/>
      </c>
      <c r="BM18" s="82" t="str">
        <f t="shared" si="9"/>
        <v>X</v>
      </c>
      <c r="BN18" s="82">
        <f t="shared" si="10"/>
        <v>4.5</v>
      </c>
      <c r="BO18" s="82" t="str">
        <f t="shared" si="11"/>
        <v/>
      </c>
      <c r="BP18" s="82" t="str">
        <f t="shared" si="12"/>
        <v>X</v>
      </c>
      <c r="BQ18" s="82" t="str">
        <f t="shared" si="13"/>
        <v/>
      </c>
      <c r="BR18" s="82" t="str">
        <f t="shared" si="14"/>
        <v/>
      </c>
      <c r="BS18" s="82" t="str">
        <f t="shared" si="15"/>
        <v>X</v>
      </c>
      <c r="BT18" s="82" t="str">
        <f t="shared" si="16"/>
        <v/>
      </c>
      <c r="BU18" s="82" t="str">
        <f t="shared" si="17"/>
        <v>X</v>
      </c>
      <c r="BV18" s="82"/>
      <c r="BW18" s="82" t="str">
        <f t="shared" si="18"/>
        <v/>
      </c>
      <c r="BX18" s="82" t="str">
        <f t="shared" si="19"/>
        <v/>
      </c>
      <c r="BY18" s="82" t="str">
        <f t="shared" si="20"/>
        <v>X</v>
      </c>
      <c r="BZ18" s="82" t="s">
        <v>104</v>
      </c>
      <c r="CA18" s="82"/>
      <c r="CB18" s="82"/>
      <c r="CC18" s="82"/>
      <c r="CD18" s="82" t="str">
        <f t="shared" si="21"/>
        <v/>
      </c>
      <c r="CE18" s="82" t="s">
        <v>104</v>
      </c>
      <c r="CF18" s="82"/>
      <c r="CG18" s="82" t="str">
        <f t="shared" si="22"/>
        <v>X</v>
      </c>
      <c r="CH18" s="82" t="str">
        <f t="shared" si="23"/>
        <v/>
      </c>
      <c r="CI18" s="82"/>
      <c r="CJ18" s="42"/>
    </row>
    <row r="19" spans="2:88" ht="29" x14ac:dyDescent="0.35">
      <c r="B19" s="27"/>
      <c r="C19" s="84">
        <v>165</v>
      </c>
      <c r="D19" s="126">
        <v>53024</v>
      </c>
      <c r="E19" s="127" t="s">
        <v>109</v>
      </c>
      <c r="F19" s="163" t="s">
        <v>439</v>
      </c>
      <c r="G19" s="127">
        <v>3.84</v>
      </c>
      <c r="H19" s="127">
        <v>688</v>
      </c>
      <c r="I19" s="127">
        <v>4479</v>
      </c>
      <c r="J19" s="127">
        <v>2</v>
      </c>
      <c r="K19" s="127">
        <f t="shared" si="0"/>
        <v>2</v>
      </c>
      <c r="L19" s="146">
        <v>38.768872109999997</v>
      </c>
      <c r="M19" s="146">
        <v>-121.331149</v>
      </c>
      <c r="N19" s="127" t="s">
        <v>353</v>
      </c>
      <c r="O19" s="127" t="s">
        <v>107</v>
      </c>
      <c r="P19" s="127" t="s">
        <v>94</v>
      </c>
      <c r="Q19" s="127" t="s">
        <v>123</v>
      </c>
      <c r="R19" s="127" t="s">
        <v>122</v>
      </c>
      <c r="S19" s="127" t="s">
        <v>96</v>
      </c>
      <c r="T19" s="127" t="s">
        <v>98</v>
      </c>
      <c r="U19" s="127">
        <v>3</v>
      </c>
      <c r="V19" s="127" t="s">
        <v>107</v>
      </c>
      <c r="W19" s="127" t="s">
        <v>96</v>
      </c>
      <c r="X19" s="127" t="s">
        <v>98</v>
      </c>
      <c r="Y19" s="127" t="s">
        <v>96</v>
      </c>
      <c r="Z19" s="127" t="s">
        <v>94</v>
      </c>
      <c r="AA19" s="127" t="s">
        <v>99</v>
      </c>
      <c r="AB19" s="85" t="str">
        <f>INDEX( '[1]Full Existing Stops'!$AS:$AS, MATCH(D19,'[1]Full Existing Stops'!$D:$D, 0))</f>
        <v>Y</v>
      </c>
      <c r="AC19" s="127" t="str">
        <f>INDEX( '[1]Full Existing Stops'!$AW:$AW, MATCH(D19,'[1]Full Existing Stops'!$D:$D, 0))</f>
        <v>8.5 x cont</v>
      </c>
      <c r="AD19" s="85">
        <v>8.5</v>
      </c>
      <c r="AE19" s="127" t="str">
        <f>INDEX( '[1]Full Existing Stops'!$AZ:$AZ, MATCH(D19,'[1]Full Existing Stops'!$D:$D, 0))</f>
        <v>Y</v>
      </c>
      <c r="AF19" s="127" t="s">
        <v>96</v>
      </c>
      <c r="AG19" s="127" t="s">
        <v>94</v>
      </c>
      <c r="AH19" s="85" t="str">
        <f>INDEX( '[1]Full Existing Stops'!$BH:$BH, MATCH(D19,'[1]Full Existing Stops'!$D:$D, 0))</f>
        <v>Y - At Light</v>
      </c>
      <c r="AI19" s="85">
        <f>INDEX( '[1]Full Existing Stops'!$BJ:$BJ, MATCH(D19,'[1]Full Existing Stops'!$D:$D, 0))</f>
        <v>2</v>
      </c>
      <c r="AJ19" s="85" t="str">
        <f>INDEX( '[1]Full Existing Stops'!$BF:$BF, MATCH(D19,'[1]Full Existing Stops'!$D:$D, 0))</f>
        <v>Raleys, Goodwill</v>
      </c>
      <c r="AK19" s="85" t="s">
        <v>122</v>
      </c>
      <c r="AL19" s="85" t="s">
        <v>109</v>
      </c>
      <c r="AM19" s="85" t="s">
        <v>360</v>
      </c>
      <c r="AN19" s="85" t="str">
        <f>INDEX( '[1]Full Existing Stops'!$AG:$AG, MATCH(D19,'[1]Full Existing Stops'!$D:$D, 0))</f>
        <v>Y</v>
      </c>
      <c r="AO19" s="85" t="str">
        <f>INDEX( '[1]Full Existing Stops'!$AH:$AH, MATCH(D19,'[1]Full Existing Stops'!$D:$D, 0))</f>
        <v>Shelter</v>
      </c>
      <c r="AP19" s="127"/>
      <c r="AQ19" s="86" t="str">
        <f t="shared" si="25"/>
        <v/>
      </c>
      <c r="AR19" s="86" t="str">
        <f t="shared" si="25"/>
        <v/>
      </c>
      <c r="AS19" s="86" t="str">
        <f t="shared" si="25"/>
        <v/>
      </c>
      <c r="AT19" s="86" t="str">
        <f t="shared" si="25"/>
        <v/>
      </c>
      <c r="AU19" s="86" t="str">
        <f t="shared" si="25"/>
        <v/>
      </c>
      <c r="AV19" s="86" t="str">
        <f t="shared" si="25"/>
        <v/>
      </c>
      <c r="AW19" s="86" t="str">
        <f t="shared" si="25"/>
        <v/>
      </c>
      <c r="AX19" s="86" t="str">
        <f t="shared" si="25"/>
        <v>X</v>
      </c>
      <c r="AY19" s="86" t="str">
        <f t="shared" si="25"/>
        <v/>
      </c>
      <c r="AZ19" s="86" t="str">
        <f t="shared" si="25"/>
        <v/>
      </c>
      <c r="BA19" s="86" t="str">
        <f t="shared" si="25"/>
        <v/>
      </c>
      <c r="BB19" s="86"/>
      <c r="BC19" s="86" t="str">
        <f t="shared" si="2"/>
        <v>Roseville</v>
      </c>
      <c r="BD19" s="86" t="s">
        <v>133</v>
      </c>
      <c r="BE19" s="82">
        <f t="shared" si="3"/>
        <v>3.84</v>
      </c>
      <c r="BF19" s="205">
        <f t="shared" si="24"/>
        <v>3.84</v>
      </c>
      <c r="BG19" s="86"/>
      <c r="BH19" s="86" t="str">
        <f t="shared" si="4"/>
        <v/>
      </c>
      <c r="BI19" s="86" t="str">
        <f t="shared" si="5"/>
        <v/>
      </c>
      <c r="BJ19" s="86" t="str">
        <f t="shared" si="6"/>
        <v/>
      </c>
      <c r="BK19" s="86" t="str">
        <f t="shared" si="7"/>
        <v/>
      </c>
      <c r="BL19" s="86" t="str">
        <f t="shared" si="8"/>
        <v/>
      </c>
      <c r="BM19" s="86" t="str">
        <f t="shared" si="9"/>
        <v/>
      </c>
      <c r="BN19" s="86" t="str">
        <f t="shared" si="10"/>
        <v/>
      </c>
      <c r="BO19" s="86" t="str">
        <f t="shared" si="11"/>
        <v/>
      </c>
      <c r="BP19" s="86" t="str">
        <f t="shared" si="12"/>
        <v/>
      </c>
      <c r="BQ19" s="86" t="str">
        <f t="shared" si="13"/>
        <v/>
      </c>
      <c r="BR19" s="86" t="str">
        <f t="shared" si="14"/>
        <v/>
      </c>
      <c r="BS19" s="86" t="str">
        <f t="shared" si="15"/>
        <v/>
      </c>
      <c r="BT19" s="86" t="str">
        <f t="shared" si="16"/>
        <v/>
      </c>
      <c r="BU19" s="86" t="str">
        <f t="shared" si="17"/>
        <v/>
      </c>
      <c r="BV19" s="86"/>
      <c r="BW19" s="86" t="str">
        <f t="shared" si="18"/>
        <v/>
      </c>
      <c r="BX19" s="86" t="str">
        <f t="shared" si="19"/>
        <v/>
      </c>
      <c r="BY19" s="86" t="str">
        <f t="shared" si="20"/>
        <v>X</v>
      </c>
      <c r="BZ19" s="86" t="s">
        <v>104</v>
      </c>
      <c r="CA19" s="86"/>
      <c r="CB19" s="86"/>
      <c r="CC19" s="86"/>
      <c r="CD19" s="86" t="str">
        <f t="shared" si="21"/>
        <v/>
      </c>
      <c r="CE19" s="86" t="s">
        <v>104</v>
      </c>
      <c r="CF19" s="86"/>
      <c r="CG19" s="86" t="str">
        <f t="shared" si="22"/>
        <v/>
      </c>
      <c r="CH19" s="86" t="str">
        <f t="shared" si="23"/>
        <v>X</v>
      </c>
      <c r="CI19" s="86"/>
      <c r="CJ19" s="43"/>
    </row>
    <row r="20" spans="2:88" x14ac:dyDescent="0.35">
      <c r="B20" s="25"/>
      <c r="C20" s="80">
        <v>221</v>
      </c>
      <c r="D20" s="128">
        <v>53183</v>
      </c>
      <c r="E20" s="129" t="s">
        <v>109</v>
      </c>
      <c r="F20" s="160" t="s">
        <v>440</v>
      </c>
      <c r="G20" s="129">
        <v>3.74</v>
      </c>
      <c r="H20" s="129">
        <v>688</v>
      </c>
      <c r="I20" s="129">
        <v>4479</v>
      </c>
      <c r="J20" s="129">
        <v>2</v>
      </c>
      <c r="K20" s="129">
        <f t="shared" si="0"/>
        <v>2</v>
      </c>
      <c r="L20" s="145">
        <v>38.768464000000002</v>
      </c>
      <c r="M20" s="145">
        <v>-121.328577</v>
      </c>
      <c r="N20" s="129" t="s">
        <v>432</v>
      </c>
      <c r="O20" s="129" t="s">
        <v>107</v>
      </c>
      <c r="P20" s="129" t="s">
        <v>94</v>
      </c>
      <c r="Q20" s="129" t="s">
        <v>94</v>
      </c>
      <c r="R20" s="129" t="s">
        <v>95</v>
      </c>
      <c r="S20" s="129" t="s">
        <v>96</v>
      </c>
      <c r="T20" s="129" t="s">
        <v>98</v>
      </c>
      <c r="U20" s="129" t="s">
        <v>122</v>
      </c>
      <c r="V20" s="129" t="s">
        <v>94</v>
      </c>
      <c r="W20" s="129" t="s">
        <v>94</v>
      </c>
      <c r="X20" s="129" t="s">
        <v>98</v>
      </c>
      <c r="Y20" s="129" t="s">
        <v>94</v>
      </c>
      <c r="Z20" s="129" t="s">
        <v>94</v>
      </c>
      <c r="AA20" s="129" t="s">
        <v>99</v>
      </c>
      <c r="AB20" s="81" t="str">
        <f>INDEX( '[1]Full Existing Stops'!$AS:$AS, MATCH(D20,'[1]Full Existing Stops'!$D:$D, 0))</f>
        <v>Y</v>
      </c>
      <c r="AC20" s="129" t="str">
        <f>INDEX( '[1]Full Existing Stops'!$AW:$AW, MATCH(D20,'[1]Full Existing Stops'!$D:$D, 0))</f>
        <v>8.5 x cont</v>
      </c>
      <c r="AD20" s="81">
        <v>8.5</v>
      </c>
      <c r="AE20" s="129" t="str">
        <f>INDEX( '[1]Full Existing Stops'!$AZ:$AZ, MATCH(D20,'[1]Full Existing Stops'!$D:$D, 0))</f>
        <v>Y</v>
      </c>
      <c r="AF20" s="129" t="s">
        <v>96</v>
      </c>
      <c r="AG20" s="129" t="s">
        <v>94</v>
      </c>
      <c r="AH20" s="81" t="s">
        <v>94</v>
      </c>
      <c r="AI20" s="81">
        <f>INDEX( '[1]Full Existing Stops'!$BJ:$BJ, MATCH(D20,'[1]Full Existing Stops'!$D:$D, 0))</f>
        <v>2</v>
      </c>
      <c r="AJ20" s="81" t="str">
        <f>INDEX( '[1]Full Existing Stops'!$BF:$BF, MATCH(D20,'[1]Full Existing Stops'!$D:$D, 0))</f>
        <v>Residential</v>
      </c>
      <c r="AK20" s="81" t="s">
        <v>122</v>
      </c>
      <c r="AL20" s="81" t="s">
        <v>109</v>
      </c>
      <c r="AM20" s="81" t="s">
        <v>104</v>
      </c>
      <c r="AN20" s="81" t="str">
        <f>INDEX( '[1]Full Existing Stops'!$AG:$AG, MATCH(D20,'[1]Full Existing Stops'!$D:$D, 0))</f>
        <v>Y</v>
      </c>
      <c r="AO20" s="81" t="str">
        <f>INDEX( '[1]Full Existing Stops'!$AH:$AH, MATCH(D20,'[1]Full Existing Stops'!$D:$D, 0))</f>
        <v>Partial - Trees</v>
      </c>
      <c r="AP20" s="129"/>
      <c r="AQ20" s="82" t="str">
        <f t="shared" si="25"/>
        <v/>
      </c>
      <c r="AR20" s="82" t="str">
        <f t="shared" si="25"/>
        <v/>
      </c>
      <c r="AS20" s="82" t="str">
        <f t="shared" si="25"/>
        <v/>
      </c>
      <c r="AT20" s="82" t="str">
        <f t="shared" si="25"/>
        <v>X</v>
      </c>
      <c r="AU20" s="82" t="str">
        <f t="shared" si="25"/>
        <v/>
      </c>
      <c r="AV20" s="82" t="str">
        <f t="shared" si="25"/>
        <v/>
      </c>
      <c r="AW20" s="82" t="str">
        <f t="shared" si="25"/>
        <v/>
      </c>
      <c r="AX20" s="82" t="str">
        <f t="shared" si="25"/>
        <v>X</v>
      </c>
      <c r="AY20" s="82" t="str">
        <f t="shared" si="25"/>
        <v/>
      </c>
      <c r="AZ20" s="82" t="str">
        <f t="shared" si="25"/>
        <v/>
      </c>
      <c r="BA20" s="82" t="str">
        <f t="shared" si="25"/>
        <v/>
      </c>
      <c r="BB20" s="82"/>
      <c r="BC20" s="82" t="str">
        <f t="shared" si="2"/>
        <v>Roseville</v>
      </c>
      <c r="BD20" s="82" t="s">
        <v>102</v>
      </c>
      <c r="BE20" s="82">
        <f t="shared" si="3"/>
        <v>3.74</v>
      </c>
      <c r="BF20" s="204">
        <f t="shared" si="24"/>
        <v>3.74</v>
      </c>
      <c r="BG20" s="82"/>
      <c r="BH20" s="82" t="str">
        <f t="shared" si="4"/>
        <v/>
      </c>
      <c r="BI20" s="82" t="str">
        <f t="shared" si="5"/>
        <v/>
      </c>
      <c r="BJ20" s="82" t="str">
        <f t="shared" si="6"/>
        <v/>
      </c>
      <c r="BK20" s="82" t="str">
        <f t="shared" si="7"/>
        <v/>
      </c>
      <c r="BL20" s="82" t="str">
        <f t="shared" si="8"/>
        <v/>
      </c>
      <c r="BM20" s="82" t="str">
        <f t="shared" si="9"/>
        <v/>
      </c>
      <c r="BN20" s="82" t="str">
        <f t="shared" si="10"/>
        <v/>
      </c>
      <c r="BO20" s="82" t="str">
        <f t="shared" si="11"/>
        <v/>
      </c>
      <c r="BP20" s="82" t="str">
        <f t="shared" si="12"/>
        <v>X</v>
      </c>
      <c r="BQ20" s="82" t="str">
        <f t="shared" si="13"/>
        <v/>
      </c>
      <c r="BR20" s="82" t="str">
        <f t="shared" si="14"/>
        <v/>
      </c>
      <c r="BS20" s="82" t="str">
        <f t="shared" si="15"/>
        <v>X</v>
      </c>
      <c r="BT20" s="82" t="str">
        <f t="shared" si="16"/>
        <v/>
      </c>
      <c r="BU20" s="82" t="str">
        <f t="shared" si="17"/>
        <v>X</v>
      </c>
      <c r="BV20" s="82"/>
      <c r="BW20" s="82" t="str">
        <f t="shared" si="18"/>
        <v>X</v>
      </c>
      <c r="BX20" s="82" t="str">
        <f t="shared" si="19"/>
        <v/>
      </c>
      <c r="BY20" s="82" t="str">
        <f t="shared" si="20"/>
        <v>X</v>
      </c>
      <c r="BZ20" s="82" t="s">
        <v>104</v>
      </c>
      <c r="CA20" s="82"/>
      <c r="CB20" s="82"/>
      <c r="CC20" s="82"/>
      <c r="CD20" s="82" t="str">
        <f t="shared" si="21"/>
        <v/>
      </c>
      <c r="CE20" s="82" t="s">
        <v>104</v>
      </c>
      <c r="CF20" s="82"/>
      <c r="CG20" s="82" t="str">
        <f t="shared" si="22"/>
        <v/>
      </c>
      <c r="CH20" s="82" t="str">
        <f t="shared" si="23"/>
        <v>X</v>
      </c>
      <c r="CI20" s="82"/>
      <c r="CJ20" s="42"/>
    </row>
    <row r="21" spans="2:88" x14ac:dyDescent="0.35">
      <c r="B21" s="27"/>
      <c r="C21" s="84">
        <v>197</v>
      </c>
      <c r="D21" s="126">
        <v>53088</v>
      </c>
      <c r="E21" s="127" t="s">
        <v>109</v>
      </c>
      <c r="F21" s="163" t="s">
        <v>441</v>
      </c>
      <c r="G21" s="127">
        <v>3.45</v>
      </c>
      <c r="H21" s="127">
        <v>3697</v>
      </c>
      <c r="I21" s="127">
        <v>4349</v>
      </c>
      <c r="J21" s="127">
        <v>2</v>
      </c>
      <c r="K21" s="127">
        <f t="shared" si="0"/>
        <v>2</v>
      </c>
      <c r="L21" s="146">
        <v>38.746211799999998</v>
      </c>
      <c r="M21" s="146">
        <v>-121.287767</v>
      </c>
      <c r="N21" s="127" t="s">
        <v>129</v>
      </c>
      <c r="O21" s="127" t="s">
        <v>129</v>
      </c>
      <c r="P21" s="127" t="s">
        <v>100</v>
      </c>
      <c r="Q21" s="127" t="s">
        <v>100</v>
      </c>
      <c r="R21" s="127" t="s">
        <v>95</v>
      </c>
      <c r="S21" s="127" t="s">
        <v>123</v>
      </c>
      <c r="T21" s="127" t="s">
        <v>97</v>
      </c>
      <c r="U21" s="127">
        <v>4</v>
      </c>
      <c r="V21" s="127" t="s">
        <v>107</v>
      </c>
      <c r="W21" s="127" t="s">
        <v>94</v>
      </c>
      <c r="X21" s="127" t="s">
        <v>95</v>
      </c>
      <c r="Y21" s="127" t="s">
        <v>123</v>
      </c>
      <c r="Z21" s="127" t="s">
        <v>96</v>
      </c>
      <c r="AA21" s="127" t="s">
        <v>99</v>
      </c>
      <c r="AB21" s="85" t="str">
        <f>INDEX( '[1]Full Existing Stops'!$AS:$AS, MATCH(D21,'[1]Full Existing Stops'!$D:$D, 0))</f>
        <v xml:space="preserve">Y </v>
      </c>
      <c r="AC21" s="127" t="str">
        <f>INDEX( '[1]Full Existing Stops'!$AW:$AW, MATCH(D21,'[1]Full Existing Stops'!$D:$D, 0))</f>
        <v>5/9 x cont</v>
      </c>
      <c r="AD21" s="85">
        <v>5.5</v>
      </c>
      <c r="AE21" s="127" t="str">
        <f>INDEX( '[1]Full Existing Stops'!$AZ:$AZ, MATCH(D21,'[1]Full Existing Stops'!$D:$D, 0))</f>
        <v xml:space="preserve">Y </v>
      </c>
      <c r="AF21" s="127" t="s">
        <v>123</v>
      </c>
      <c r="AG21" s="127" t="s">
        <v>94</v>
      </c>
      <c r="AH21" s="85" t="s">
        <v>96</v>
      </c>
      <c r="AI21" s="85" t="str">
        <f>INDEX( '[1]Full Existing Stops'!$BJ:$BJ, MATCH(D21,'[1]Full Existing Stops'!$D:$D, 0))</f>
        <v>X</v>
      </c>
      <c r="AJ21" s="85" t="str">
        <f>INDEX( '[1]Full Existing Stops'!$BF:$BF, MATCH(D21,'[1]Full Existing Stops'!$D:$D, 0))</f>
        <v>Downtown Roseville</v>
      </c>
      <c r="AK21" s="85" t="s">
        <v>122</v>
      </c>
      <c r="AL21" s="85" t="s">
        <v>109</v>
      </c>
      <c r="AM21" s="85" t="s">
        <v>427</v>
      </c>
      <c r="AN21" s="85" t="str">
        <f>INDEX( '[1]Full Existing Stops'!$AG:$AG, MATCH(D21,'[1]Full Existing Stops'!$D:$D, 0))</f>
        <v xml:space="preserve">Y </v>
      </c>
      <c r="AO21" s="85" t="str">
        <f>INDEX( '[1]Full Existing Stops'!$AH:$AH, MATCH(D21,'[1]Full Existing Stops'!$D:$D, 0))</f>
        <v>Partial Trees</v>
      </c>
      <c r="AP21" s="127"/>
      <c r="AQ21" s="86" t="str">
        <f t="shared" si="25"/>
        <v/>
      </c>
      <c r="AR21" s="86" t="str">
        <f t="shared" si="25"/>
        <v>X</v>
      </c>
      <c r="AS21" s="86" t="str">
        <f t="shared" si="25"/>
        <v/>
      </c>
      <c r="AT21" s="86" t="str">
        <f t="shared" si="25"/>
        <v/>
      </c>
      <c r="AU21" s="86" t="str">
        <f t="shared" si="25"/>
        <v/>
      </c>
      <c r="AV21" s="86" t="str">
        <f t="shared" si="25"/>
        <v/>
      </c>
      <c r="AW21" s="86" t="str">
        <f t="shared" si="25"/>
        <v/>
      </c>
      <c r="AX21" s="86" t="str">
        <f t="shared" si="25"/>
        <v/>
      </c>
      <c r="AY21" s="86" t="str">
        <f t="shared" si="25"/>
        <v/>
      </c>
      <c r="AZ21" s="86" t="str">
        <f t="shared" si="25"/>
        <v/>
      </c>
      <c r="BA21" s="86" t="str">
        <f t="shared" si="25"/>
        <v/>
      </c>
      <c r="BB21" s="86"/>
      <c r="BC21" s="86" t="str">
        <f t="shared" si="2"/>
        <v>Roseville</v>
      </c>
      <c r="BD21" s="86"/>
      <c r="BE21" s="82">
        <f t="shared" si="3"/>
        <v>3.45</v>
      </c>
      <c r="BF21" s="205">
        <f t="shared" si="24"/>
        <v>3.45</v>
      </c>
      <c r="BG21" s="86"/>
      <c r="BH21" s="86" t="str">
        <f t="shared" si="4"/>
        <v/>
      </c>
      <c r="BI21" s="86" t="str">
        <f t="shared" si="5"/>
        <v/>
      </c>
      <c r="BJ21" s="86" t="str">
        <f t="shared" si="6"/>
        <v/>
      </c>
      <c r="BK21" s="86" t="str">
        <f t="shared" si="7"/>
        <v/>
      </c>
      <c r="BL21" s="86" t="str">
        <f t="shared" si="8"/>
        <v/>
      </c>
      <c r="BM21" s="86" t="str">
        <f t="shared" si="9"/>
        <v>X</v>
      </c>
      <c r="BN21" s="86">
        <f t="shared" si="10"/>
        <v>2.5</v>
      </c>
      <c r="BO21" s="86" t="str">
        <f t="shared" si="11"/>
        <v/>
      </c>
      <c r="BP21" s="86" t="str">
        <f t="shared" si="12"/>
        <v/>
      </c>
      <c r="BQ21" s="86" t="str">
        <f t="shared" si="13"/>
        <v/>
      </c>
      <c r="BR21" s="86" t="str">
        <f t="shared" si="14"/>
        <v/>
      </c>
      <c r="BS21" s="86" t="str">
        <f t="shared" si="15"/>
        <v>X</v>
      </c>
      <c r="BT21" s="86" t="str">
        <f t="shared" si="16"/>
        <v/>
      </c>
      <c r="BU21" s="86" t="str">
        <f t="shared" si="17"/>
        <v/>
      </c>
      <c r="BV21" s="86"/>
      <c r="BW21" s="86" t="str">
        <f t="shared" si="18"/>
        <v>X</v>
      </c>
      <c r="BX21" s="86" t="str">
        <f t="shared" si="19"/>
        <v/>
      </c>
      <c r="BY21" s="86" t="str">
        <f t="shared" si="20"/>
        <v>X</v>
      </c>
      <c r="BZ21" s="86" t="s">
        <v>104</v>
      </c>
      <c r="CA21" s="86"/>
      <c r="CB21" s="86"/>
      <c r="CC21" s="86"/>
      <c r="CD21" s="86" t="str">
        <f t="shared" si="21"/>
        <v/>
      </c>
      <c r="CE21" s="86" t="s">
        <v>104</v>
      </c>
      <c r="CF21" s="86"/>
      <c r="CG21" s="86" t="str">
        <f t="shared" si="22"/>
        <v>X</v>
      </c>
      <c r="CH21" s="86" t="str">
        <f t="shared" si="23"/>
        <v/>
      </c>
      <c r="CI21" s="86"/>
      <c r="CJ21" s="43"/>
    </row>
    <row r="22" spans="2:88" x14ac:dyDescent="0.35">
      <c r="B22" s="25"/>
      <c r="C22" s="80">
        <v>156</v>
      </c>
      <c r="D22" s="128">
        <v>53010</v>
      </c>
      <c r="E22" s="129" t="s">
        <v>109</v>
      </c>
      <c r="F22" s="160" t="s">
        <v>442</v>
      </c>
      <c r="G22" s="129">
        <v>3.14</v>
      </c>
      <c r="H22" s="129">
        <v>1277</v>
      </c>
      <c r="I22" s="129">
        <v>6920</v>
      </c>
      <c r="J22" s="129">
        <v>2</v>
      </c>
      <c r="K22" s="129">
        <f t="shared" si="0"/>
        <v>2</v>
      </c>
      <c r="L22" s="145">
        <v>38.762079370000002</v>
      </c>
      <c r="M22" s="145">
        <v>-121.3108903</v>
      </c>
      <c r="N22" s="129" t="s">
        <v>443</v>
      </c>
      <c r="O22" s="129" t="s">
        <v>107</v>
      </c>
      <c r="P22" s="129" t="s">
        <v>94</v>
      </c>
      <c r="Q22" s="129" t="s">
        <v>94</v>
      </c>
      <c r="R22" s="129" t="s">
        <v>95</v>
      </c>
      <c r="S22" s="129" t="s">
        <v>96</v>
      </c>
      <c r="T22" s="129" t="s">
        <v>98</v>
      </c>
      <c r="U22" s="129">
        <v>3</v>
      </c>
      <c r="V22" s="129" t="s">
        <v>107</v>
      </c>
      <c r="W22" s="129" t="s">
        <v>96</v>
      </c>
      <c r="X22" s="129" t="s">
        <v>112</v>
      </c>
      <c r="Y22" s="129" t="s">
        <v>94</v>
      </c>
      <c r="Z22" s="129" t="s">
        <v>94</v>
      </c>
      <c r="AA22" s="129" t="s">
        <v>148</v>
      </c>
      <c r="AB22" s="81" t="str">
        <f>INDEX( '[1]Full Existing Stops'!$AS:$AS, MATCH(D22,'[1]Full Existing Stops'!$D:$D, 0))</f>
        <v>Y</v>
      </c>
      <c r="AC22" s="129" t="str">
        <f>INDEX( '[1]Full Existing Stops'!$AW:$AW, MATCH(D22,'[1]Full Existing Stops'!$D:$D, 0))</f>
        <v>8.5 x cont</v>
      </c>
      <c r="AD22" s="81">
        <v>8.5</v>
      </c>
      <c r="AE22" s="129" t="str">
        <f>INDEX( '[1]Full Existing Stops'!$AZ:$AZ, MATCH(D22,'[1]Full Existing Stops'!$D:$D, 0))</f>
        <v>Y</v>
      </c>
      <c r="AF22" s="129" t="s">
        <v>94</v>
      </c>
      <c r="AG22" s="129" t="s">
        <v>94</v>
      </c>
      <c r="AH22" s="81" t="str">
        <f>INDEX( '[1]Full Existing Stops'!$BH:$BH, MATCH(D22,'[1]Full Existing Stops'!$D:$D, 0))</f>
        <v>N</v>
      </c>
      <c r="AI22" s="81">
        <f>INDEX( '[1]Full Existing Stops'!$BJ:$BJ, MATCH(D22,'[1]Full Existing Stops'!$D:$D, 0))</f>
        <v>2</v>
      </c>
      <c r="AJ22" s="81" t="str">
        <f>INDEX( '[1]Full Existing Stops'!$BF:$BF, MATCH(D22,'[1]Full Existing Stops'!$D:$D, 0))</f>
        <v>Goodwill, KFC</v>
      </c>
      <c r="AK22" s="81" t="s">
        <v>122</v>
      </c>
      <c r="AL22" s="81" t="s">
        <v>109</v>
      </c>
      <c r="AM22" s="81" t="s">
        <v>104</v>
      </c>
      <c r="AN22" s="81" t="str">
        <f>INDEX( '[1]Full Existing Stops'!$AG:$AG, MATCH(D22,'[1]Full Existing Stops'!$D:$D, 0))</f>
        <v>Y</v>
      </c>
      <c r="AO22" s="81" t="str">
        <f>INDEX( '[1]Full Existing Stops'!$AH:$AH, MATCH(D22,'[1]Full Existing Stops'!$D:$D, 0))</f>
        <v>Shelter</v>
      </c>
      <c r="AP22" s="129"/>
      <c r="AQ22" s="82" t="str">
        <f t="shared" si="25"/>
        <v/>
      </c>
      <c r="AR22" s="82" t="str">
        <f t="shared" si="25"/>
        <v/>
      </c>
      <c r="AS22" s="82" t="str">
        <f t="shared" si="25"/>
        <v/>
      </c>
      <c r="AT22" s="82" t="str">
        <f t="shared" si="25"/>
        <v>X</v>
      </c>
      <c r="AU22" s="82" t="str">
        <f t="shared" si="25"/>
        <v/>
      </c>
      <c r="AV22" s="82" t="str">
        <f t="shared" si="25"/>
        <v/>
      </c>
      <c r="AW22" s="82" t="str">
        <f t="shared" si="25"/>
        <v/>
      </c>
      <c r="AX22" s="82" t="str">
        <f t="shared" si="25"/>
        <v/>
      </c>
      <c r="AY22" s="82" t="str">
        <f t="shared" si="25"/>
        <v>X</v>
      </c>
      <c r="AZ22" s="82" t="str">
        <f t="shared" si="25"/>
        <v/>
      </c>
      <c r="BA22" s="82" t="str">
        <f t="shared" si="25"/>
        <v/>
      </c>
      <c r="BB22" s="82"/>
      <c r="BC22" s="82" t="str">
        <f t="shared" si="2"/>
        <v>Roseville</v>
      </c>
      <c r="BD22" s="82" t="s">
        <v>159</v>
      </c>
      <c r="BE22" s="82">
        <f t="shared" si="3"/>
        <v>3.14</v>
      </c>
      <c r="BF22" s="204">
        <f t="shared" si="24"/>
        <v>3.14</v>
      </c>
      <c r="BG22" s="82"/>
      <c r="BH22" s="82" t="str">
        <f t="shared" si="4"/>
        <v/>
      </c>
      <c r="BI22" s="82" t="str">
        <f t="shared" si="5"/>
        <v/>
      </c>
      <c r="BJ22" s="82" t="str">
        <f t="shared" si="6"/>
        <v/>
      </c>
      <c r="BK22" s="82" t="str">
        <f t="shared" si="7"/>
        <v/>
      </c>
      <c r="BL22" s="82" t="str">
        <f t="shared" si="8"/>
        <v/>
      </c>
      <c r="BM22" s="82" t="str">
        <f t="shared" si="9"/>
        <v/>
      </c>
      <c r="BN22" s="82" t="str">
        <f t="shared" si="10"/>
        <v/>
      </c>
      <c r="BO22" s="82" t="str">
        <f t="shared" si="11"/>
        <v/>
      </c>
      <c r="BP22" s="82" t="str">
        <f t="shared" si="12"/>
        <v/>
      </c>
      <c r="BQ22" s="82" t="str">
        <f t="shared" si="13"/>
        <v/>
      </c>
      <c r="BR22" s="82" t="str">
        <f t="shared" si="14"/>
        <v>X</v>
      </c>
      <c r="BS22" s="82" t="str">
        <f t="shared" si="15"/>
        <v>X</v>
      </c>
      <c r="BT22" s="82" t="str">
        <f t="shared" si="16"/>
        <v/>
      </c>
      <c r="BU22" s="82" t="str">
        <f t="shared" si="17"/>
        <v>X</v>
      </c>
      <c r="BV22" s="82"/>
      <c r="BW22" s="82" t="str">
        <f t="shared" si="18"/>
        <v/>
      </c>
      <c r="BX22" s="82" t="str">
        <f t="shared" si="19"/>
        <v/>
      </c>
      <c r="BY22" s="82" t="str">
        <f t="shared" si="20"/>
        <v>X</v>
      </c>
      <c r="BZ22" s="82" t="s">
        <v>104</v>
      </c>
      <c r="CA22" s="82"/>
      <c r="CB22" s="82"/>
      <c r="CC22" s="82"/>
      <c r="CD22" s="82" t="str">
        <f t="shared" si="21"/>
        <v/>
      </c>
      <c r="CE22" s="82" t="s">
        <v>104</v>
      </c>
      <c r="CF22" s="82"/>
      <c r="CG22" s="82" t="str">
        <f t="shared" si="22"/>
        <v/>
      </c>
      <c r="CH22" s="82" t="str">
        <f t="shared" si="23"/>
        <v>X</v>
      </c>
      <c r="CI22" s="82"/>
      <c r="CJ22" s="42"/>
    </row>
    <row r="23" spans="2:88" x14ac:dyDescent="0.35">
      <c r="B23" s="27"/>
      <c r="C23" s="84">
        <v>164</v>
      </c>
      <c r="D23" s="126">
        <v>53023</v>
      </c>
      <c r="E23" s="127" t="s">
        <v>109</v>
      </c>
      <c r="F23" s="163" t="s">
        <v>444</v>
      </c>
      <c r="G23" s="127">
        <v>3.11</v>
      </c>
      <c r="H23" s="127">
        <v>562</v>
      </c>
      <c r="I23" s="127">
        <v>5166</v>
      </c>
      <c r="J23" s="127">
        <v>2</v>
      </c>
      <c r="K23" s="127">
        <f t="shared" si="0"/>
        <v>2</v>
      </c>
      <c r="L23" s="146">
        <v>38.758973490000002</v>
      </c>
      <c r="M23" s="146">
        <v>-121.3338983</v>
      </c>
      <c r="N23" s="127" t="s">
        <v>165</v>
      </c>
      <c r="O23" s="127" t="s">
        <v>107</v>
      </c>
      <c r="P23" s="127" t="s">
        <v>94</v>
      </c>
      <c r="Q23" s="127" t="s">
        <v>94</v>
      </c>
      <c r="R23" s="127" t="s">
        <v>95</v>
      </c>
      <c r="S23" s="127" t="s">
        <v>96</v>
      </c>
      <c r="T23" s="127" t="s">
        <v>98</v>
      </c>
      <c r="U23" s="127" t="s">
        <v>122</v>
      </c>
      <c r="V23" s="127" t="s">
        <v>94</v>
      </c>
      <c r="W23" s="127" t="s">
        <v>94</v>
      </c>
      <c r="X23" s="127" t="s">
        <v>98</v>
      </c>
      <c r="Y23" s="127" t="s">
        <v>94</v>
      </c>
      <c r="Z23" s="127" t="s">
        <v>94</v>
      </c>
      <c r="AA23" s="127" t="s">
        <v>99</v>
      </c>
      <c r="AB23" s="85" t="str">
        <f>INDEX( '[1]Full Existing Stops'!$AS:$AS, MATCH(D23,'[1]Full Existing Stops'!$D:$D, 0))</f>
        <v>Y</v>
      </c>
      <c r="AC23" s="127" t="str">
        <f>INDEX( '[1]Full Existing Stops'!$AW:$AW, MATCH(D23,'[1]Full Existing Stops'!$D:$D, 0))</f>
        <v>8.5 x cont</v>
      </c>
      <c r="AD23" s="85">
        <v>8.5</v>
      </c>
      <c r="AE23" s="127" t="str">
        <f>INDEX( '[1]Full Existing Stops'!$AZ:$AZ, MATCH(D23,'[1]Full Existing Stops'!$D:$D, 0))</f>
        <v>Y</v>
      </c>
      <c r="AF23" s="127" t="s">
        <v>94</v>
      </c>
      <c r="AG23" s="127" t="s">
        <v>94</v>
      </c>
      <c r="AH23" s="85" t="str">
        <f>INDEX( '[1]Full Existing Stops'!$BH:$BH, MATCH(D23,'[1]Full Existing Stops'!$D:$D, 0))</f>
        <v>Y - At Light</v>
      </c>
      <c r="AI23" s="85">
        <f>INDEX( '[1]Full Existing Stops'!$BJ:$BJ, MATCH(D23,'[1]Full Existing Stops'!$D:$D, 0))</f>
        <v>2</v>
      </c>
      <c r="AJ23" s="85" t="str">
        <f>INDEX( '[1]Full Existing Stops'!$BF:$BF, MATCH(D23,'[1]Full Existing Stops'!$D:$D, 0))</f>
        <v>Residential</v>
      </c>
      <c r="AK23" s="85" t="s">
        <v>122</v>
      </c>
      <c r="AL23" s="85" t="s">
        <v>109</v>
      </c>
      <c r="AM23" s="85" t="s">
        <v>104</v>
      </c>
      <c r="AN23" s="85" t="str">
        <f>INDEX( '[1]Full Existing Stops'!$AG:$AG, MATCH(D23,'[1]Full Existing Stops'!$D:$D, 0))</f>
        <v>Y</v>
      </c>
      <c r="AO23" s="85" t="str">
        <f>INDEX( '[1]Full Existing Stops'!$AH:$AH, MATCH(D23,'[1]Full Existing Stops'!$D:$D, 0))</f>
        <v>Partial - Trees</v>
      </c>
      <c r="AP23" s="127"/>
      <c r="AQ23" s="86" t="str">
        <f t="shared" si="25"/>
        <v/>
      </c>
      <c r="AR23" s="86" t="str">
        <f t="shared" si="25"/>
        <v/>
      </c>
      <c r="AS23" s="86" t="str">
        <f t="shared" si="25"/>
        <v/>
      </c>
      <c r="AT23" s="86" t="str">
        <f t="shared" si="25"/>
        <v>X</v>
      </c>
      <c r="AU23" s="86" t="str">
        <f t="shared" si="25"/>
        <v/>
      </c>
      <c r="AV23" s="86" t="str">
        <f t="shared" si="25"/>
        <v/>
      </c>
      <c r="AW23" s="86" t="str">
        <f t="shared" si="25"/>
        <v/>
      </c>
      <c r="AX23" s="86" t="str">
        <f t="shared" si="25"/>
        <v/>
      </c>
      <c r="AY23" s="86" t="str">
        <f t="shared" si="25"/>
        <v/>
      </c>
      <c r="AZ23" s="86" t="str">
        <f t="shared" si="25"/>
        <v/>
      </c>
      <c r="BA23" s="86" t="str">
        <f t="shared" si="25"/>
        <v/>
      </c>
      <c r="BB23" s="86"/>
      <c r="BC23" s="86" t="str">
        <f t="shared" si="2"/>
        <v>Roseville</v>
      </c>
      <c r="BD23" s="86" t="s">
        <v>115</v>
      </c>
      <c r="BE23" s="82">
        <f t="shared" si="3"/>
        <v>3.11</v>
      </c>
      <c r="BF23" s="205">
        <f t="shared" si="24"/>
        <v>3.11</v>
      </c>
      <c r="BG23" s="86"/>
      <c r="BH23" s="86" t="str">
        <f t="shared" si="4"/>
        <v/>
      </c>
      <c r="BI23" s="86" t="str">
        <f t="shared" si="5"/>
        <v/>
      </c>
      <c r="BJ23" s="86" t="str">
        <f t="shared" si="6"/>
        <v/>
      </c>
      <c r="BK23" s="86" t="str">
        <f t="shared" si="7"/>
        <v/>
      </c>
      <c r="BL23" s="86" t="str">
        <f t="shared" si="8"/>
        <v/>
      </c>
      <c r="BM23" s="86" t="str">
        <f t="shared" si="9"/>
        <v/>
      </c>
      <c r="BN23" s="86" t="str">
        <f t="shared" si="10"/>
        <v/>
      </c>
      <c r="BO23" s="86" t="str">
        <f t="shared" si="11"/>
        <v/>
      </c>
      <c r="BP23" s="86" t="str">
        <f t="shared" si="12"/>
        <v>X</v>
      </c>
      <c r="BQ23" s="86" t="str">
        <f t="shared" si="13"/>
        <v/>
      </c>
      <c r="BR23" s="86" t="str">
        <f t="shared" si="14"/>
        <v>X</v>
      </c>
      <c r="BS23" s="86" t="str">
        <f t="shared" si="15"/>
        <v>X</v>
      </c>
      <c r="BT23" s="86" t="str">
        <f t="shared" si="16"/>
        <v/>
      </c>
      <c r="BU23" s="86" t="str">
        <f t="shared" si="17"/>
        <v>X</v>
      </c>
      <c r="BV23" s="86"/>
      <c r="BW23" s="86" t="str">
        <f t="shared" si="18"/>
        <v>X</v>
      </c>
      <c r="BX23" s="86" t="str">
        <f t="shared" si="19"/>
        <v/>
      </c>
      <c r="BY23" s="86" t="str">
        <f t="shared" si="20"/>
        <v>X</v>
      </c>
      <c r="BZ23" s="86" t="s">
        <v>104</v>
      </c>
      <c r="CA23" s="86"/>
      <c r="CB23" s="86"/>
      <c r="CC23" s="86"/>
      <c r="CD23" s="86" t="str">
        <f t="shared" si="21"/>
        <v/>
      </c>
      <c r="CE23" s="86" t="s">
        <v>104</v>
      </c>
      <c r="CF23" s="86"/>
      <c r="CG23" s="86" t="str">
        <f t="shared" si="22"/>
        <v/>
      </c>
      <c r="CH23" s="86" t="str">
        <f t="shared" si="23"/>
        <v>X</v>
      </c>
      <c r="CI23" s="86"/>
      <c r="CJ23" s="43"/>
    </row>
    <row r="24" spans="2:88" ht="29" x14ac:dyDescent="0.35">
      <c r="B24" s="25"/>
      <c r="C24" s="80">
        <v>236</v>
      </c>
      <c r="D24" s="124">
        <v>53278</v>
      </c>
      <c r="E24" s="125" t="s">
        <v>109</v>
      </c>
      <c r="F24" s="162" t="s">
        <v>445</v>
      </c>
      <c r="G24" s="129">
        <v>2.63</v>
      </c>
      <c r="H24" s="129">
        <v>5589</v>
      </c>
      <c r="I24" s="129">
        <v>3920</v>
      </c>
      <c r="J24" s="129">
        <v>3</v>
      </c>
      <c r="K24" s="129">
        <v>2</v>
      </c>
      <c r="L24" s="145">
        <v>38.784214030000001</v>
      </c>
      <c r="M24" s="145">
        <v>-121.2863079</v>
      </c>
      <c r="N24" s="129" t="s">
        <v>353</v>
      </c>
      <c r="O24" s="129" t="s">
        <v>107</v>
      </c>
      <c r="P24" s="129" t="s">
        <v>94</v>
      </c>
      <c r="Q24" s="129" t="s">
        <v>123</v>
      </c>
      <c r="R24" s="129" t="s">
        <v>122</v>
      </c>
      <c r="S24" s="129" t="s">
        <v>96</v>
      </c>
      <c r="T24" s="129" t="s">
        <v>98</v>
      </c>
      <c r="U24" s="129">
        <v>3</v>
      </c>
      <c r="V24" s="129" t="s">
        <v>107</v>
      </c>
      <c r="W24" s="129" t="s">
        <v>123</v>
      </c>
      <c r="X24" s="129" t="s">
        <v>446</v>
      </c>
      <c r="Y24" s="129" t="s">
        <v>96</v>
      </c>
      <c r="Z24" s="129" t="s">
        <v>94</v>
      </c>
      <c r="AA24" s="129" t="s">
        <v>99</v>
      </c>
      <c r="AB24" s="81" t="str">
        <f>INDEX( '[1]Full Existing Stops'!$AS:$AS, MATCH(D24,'[1]Full Existing Stops'!$D:$D, 0))</f>
        <v>Y</v>
      </c>
      <c r="AC24" s="129" t="str">
        <f>INDEX( '[1]Full Existing Stops'!$AW:$AW, MATCH(D24,'[1]Full Existing Stops'!$D:$D, 0))</f>
        <v>6.5 x cont</v>
      </c>
      <c r="AD24" s="81">
        <v>6.5</v>
      </c>
      <c r="AE24" s="129" t="str">
        <f>INDEX( '[1]Full Existing Stops'!$AZ:$AZ, MATCH(D24,'[1]Full Existing Stops'!$D:$D, 0))</f>
        <v>Y</v>
      </c>
      <c r="AF24" s="129" t="s">
        <v>96</v>
      </c>
      <c r="AG24" s="129" t="s">
        <v>123</v>
      </c>
      <c r="AH24" s="81" t="s">
        <v>96</v>
      </c>
      <c r="AI24" s="81">
        <f>INDEX( '[1]Full Existing Stops'!$BJ:$BJ, MATCH(D24,'[1]Full Existing Stops'!$D:$D, 0))</f>
        <v>2</v>
      </c>
      <c r="AJ24" s="81" t="str">
        <f>INDEX( '[1]Full Existing Stops'!$BF:$BF, MATCH(D24,'[1]Full Existing Stops'!$D:$D, 0))</f>
        <v>Restaurants, Shopping</v>
      </c>
      <c r="AK24" s="81" t="s">
        <v>447</v>
      </c>
      <c r="AL24" s="81" t="s">
        <v>109</v>
      </c>
      <c r="AM24" s="81" t="s">
        <v>448</v>
      </c>
      <c r="AN24" s="81" t="str">
        <f>INDEX( '[1]Full Existing Stops'!$AG:$AG, MATCH(D24,'[1]Full Existing Stops'!$D:$D, 0))</f>
        <v>Y</v>
      </c>
      <c r="AO24" s="81" t="str">
        <f>INDEX( '[1]Full Existing Stops'!$AH:$AH, MATCH(D24,'[1]Full Existing Stops'!$D:$D, 0))</f>
        <v>Shelter</v>
      </c>
      <c r="AP24" s="129"/>
      <c r="AQ24" s="82" t="str">
        <f t="shared" si="25"/>
        <v/>
      </c>
      <c r="AR24" s="82" t="str">
        <f t="shared" si="25"/>
        <v/>
      </c>
      <c r="AS24" s="82" t="str">
        <f t="shared" si="25"/>
        <v/>
      </c>
      <c r="AT24" s="82" t="str">
        <f t="shared" si="25"/>
        <v/>
      </c>
      <c r="AU24" s="82" t="str">
        <f t="shared" si="25"/>
        <v/>
      </c>
      <c r="AV24" s="82" t="str">
        <f t="shared" si="25"/>
        <v/>
      </c>
      <c r="AW24" s="82" t="str">
        <f t="shared" si="25"/>
        <v/>
      </c>
      <c r="AX24" s="82" t="str">
        <f t="shared" si="25"/>
        <v>X</v>
      </c>
      <c r="AY24" s="82" t="str">
        <f t="shared" si="25"/>
        <v/>
      </c>
      <c r="AZ24" s="82" t="str">
        <f t="shared" si="25"/>
        <v/>
      </c>
      <c r="BA24" s="82" t="str">
        <f t="shared" si="25"/>
        <v/>
      </c>
      <c r="BB24" s="82"/>
      <c r="BC24" s="82" t="str">
        <f t="shared" si="2"/>
        <v>Roseville</v>
      </c>
      <c r="BD24" s="82" t="s">
        <v>159</v>
      </c>
      <c r="BE24" s="82">
        <f t="shared" si="3"/>
        <v>2.63</v>
      </c>
      <c r="BF24" s="204">
        <f t="shared" si="24"/>
        <v>2.63</v>
      </c>
      <c r="BG24" s="82"/>
      <c r="BH24" s="82" t="str">
        <f t="shared" si="4"/>
        <v/>
      </c>
      <c r="BI24" s="82" t="str">
        <f t="shared" si="5"/>
        <v/>
      </c>
      <c r="BJ24" s="82" t="str">
        <f t="shared" si="6"/>
        <v/>
      </c>
      <c r="BK24" s="82" t="str">
        <f t="shared" si="7"/>
        <v/>
      </c>
      <c r="BL24" s="82" t="str">
        <f t="shared" si="8"/>
        <v/>
      </c>
      <c r="BM24" s="82" t="str">
        <f t="shared" si="9"/>
        <v>X</v>
      </c>
      <c r="BN24" s="82">
        <f t="shared" si="10"/>
        <v>1.5</v>
      </c>
      <c r="BO24" s="82" t="str">
        <f t="shared" si="11"/>
        <v/>
      </c>
      <c r="BP24" s="82" t="str">
        <f t="shared" si="12"/>
        <v/>
      </c>
      <c r="BQ24" s="82" t="str">
        <f t="shared" si="13"/>
        <v/>
      </c>
      <c r="BR24" s="82" t="str">
        <f t="shared" si="14"/>
        <v/>
      </c>
      <c r="BS24" s="82" t="str">
        <f t="shared" si="15"/>
        <v/>
      </c>
      <c r="BT24" s="82" t="str">
        <f t="shared" si="16"/>
        <v/>
      </c>
      <c r="BU24" s="82" t="str">
        <f t="shared" si="17"/>
        <v/>
      </c>
      <c r="BV24" s="82"/>
      <c r="BW24" s="82" t="str">
        <f t="shared" si="18"/>
        <v/>
      </c>
      <c r="BX24" s="82" t="str">
        <f t="shared" si="19"/>
        <v/>
      </c>
      <c r="BY24" s="82" t="str">
        <f t="shared" si="20"/>
        <v/>
      </c>
      <c r="BZ24" s="82" t="s">
        <v>104</v>
      </c>
      <c r="CA24" s="82"/>
      <c r="CB24" s="82"/>
      <c r="CC24" s="82"/>
      <c r="CD24" s="82" t="str">
        <f t="shared" si="21"/>
        <v/>
      </c>
      <c r="CE24" s="82" t="s">
        <v>104</v>
      </c>
      <c r="CF24" s="82"/>
      <c r="CG24" s="82" t="str">
        <f t="shared" si="22"/>
        <v/>
      </c>
      <c r="CH24" s="82" t="str">
        <f t="shared" si="23"/>
        <v/>
      </c>
      <c r="CI24" s="82"/>
      <c r="CJ24" s="42"/>
    </row>
    <row r="25" spans="2:88" x14ac:dyDescent="0.35">
      <c r="B25" s="27"/>
      <c r="C25" s="84">
        <v>278</v>
      </c>
      <c r="D25" s="130" t="s">
        <v>85</v>
      </c>
      <c r="E25" s="131" t="s">
        <v>109</v>
      </c>
      <c r="F25" s="161" t="s">
        <v>616</v>
      </c>
      <c r="G25" s="127"/>
      <c r="H25" s="127">
        <v>3505</v>
      </c>
      <c r="I25" s="127">
        <v>6056</v>
      </c>
      <c r="J25" s="127">
        <v>2</v>
      </c>
      <c r="K25" s="127">
        <f t="shared" ref="K25:K30" si="26">J25</f>
        <v>2</v>
      </c>
      <c r="L25" s="146">
        <v>38.779169218</v>
      </c>
      <c r="M25" s="146">
        <v>-121.289401904</v>
      </c>
      <c r="N25" s="127" t="s">
        <v>98</v>
      </c>
      <c r="O25" s="127" t="s">
        <v>94</v>
      </c>
      <c r="P25" s="127" t="s">
        <v>94</v>
      </c>
      <c r="Q25" s="127" t="s">
        <v>94</v>
      </c>
      <c r="R25" s="127" t="s">
        <v>95</v>
      </c>
      <c r="S25" s="127" t="s">
        <v>94</v>
      </c>
      <c r="T25" s="127" t="s">
        <v>98</v>
      </c>
      <c r="U25" s="127" t="s">
        <v>122</v>
      </c>
      <c r="V25" s="127" t="s">
        <v>94</v>
      </c>
      <c r="W25" s="127" t="s">
        <v>94</v>
      </c>
      <c r="X25" s="127" t="s">
        <v>98</v>
      </c>
      <c r="Y25" s="127" t="s">
        <v>94</v>
      </c>
      <c r="Z25" s="127" t="s">
        <v>94</v>
      </c>
      <c r="AA25" s="127" t="s">
        <v>99</v>
      </c>
      <c r="AB25" s="85" t="s">
        <v>96</v>
      </c>
      <c r="AC25" s="127" t="s">
        <v>449</v>
      </c>
      <c r="AD25" s="85">
        <v>8.5</v>
      </c>
      <c r="AE25" s="127" t="s">
        <v>96</v>
      </c>
      <c r="AF25" s="127" t="s">
        <v>94</v>
      </c>
      <c r="AG25" s="127" t="s">
        <v>94</v>
      </c>
      <c r="AH25" s="85" t="s">
        <v>96</v>
      </c>
      <c r="AI25" s="85">
        <f>INDEX('[1]Full New Stop'!$BJ:$BJ, MATCH(F25,'[1]Full New Stop'!$E:$E, 0))</f>
        <v>2</v>
      </c>
      <c r="AJ25" s="85" t="str">
        <f>INDEX('[1]Full New Stop'!$BF:$BF, MATCH(F25,'[1]Full New Stop'!$E:$E, 0))</f>
        <v>Mountain Mike's Pizza</v>
      </c>
      <c r="AK25" s="85">
        <v>0</v>
      </c>
      <c r="AL25" s="85" t="s">
        <v>109</v>
      </c>
      <c r="AM25" s="85" t="s">
        <v>104</v>
      </c>
      <c r="AN25" s="85" t="str">
        <f>INDEX('[1]Full New Stop'!$AG:$AG, MATCH(F25,'[1]Full New Stop'!$E:$E, 0))</f>
        <v>Y</v>
      </c>
      <c r="AO25" s="85" t="str">
        <f>INDEX('[1]Full New Stop'!$AH:$AH, MATCH(F25,'[1]Full New Stop'!$E:$E, 0))</f>
        <v>Trees</v>
      </c>
      <c r="AP25" s="127"/>
      <c r="AQ25" s="86" t="str">
        <f t="shared" si="25"/>
        <v/>
      </c>
      <c r="AR25" s="86" t="str">
        <f t="shared" si="25"/>
        <v/>
      </c>
      <c r="AS25" s="86" t="str">
        <f t="shared" si="25"/>
        <v/>
      </c>
      <c r="AT25" s="86" t="str">
        <f t="shared" si="25"/>
        <v/>
      </c>
      <c r="AU25" s="86" t="str">
        <f t="shared" si="25"/>
        <v/>
      </c>
      <c r="AV25" s="86" t="str">
        <f t="shared" si="25"/>
        <v/>
      </c>
      <c r="AW25" s="86" t="str">
        <f t="shared" si="25"/>
        <v/>
      </c>
      <c r="AX25" s="86" t="str">
        <f t="shared" si="25"/>
        <v/>
      </c>
      <c r="AY25" s="86" t="str">
        <f t="shared" si="25"/>
        <v/>
      </c>
      <c r="AZ25" s="86" t="str">
        <f t="shared" si="25"/>
        <v/>
      </c>
      <c r="BA25" s="86" t="str">
        <f t="shared" si="25"/>
        <v/>
      </c>
      <c r="BB25" s="86"/>
      <c r="BC25" s="86" t="str">
        <f t="shared" si="2"/>
        <v>Roseville</v>
      </c>
      <c r="BD25" s="86" t="s">
        <v>159</v>
      </c>
      <c r="BE25" s="82">
        <f t="shared" si="3"/>
        <v>-1</v>
      </c>
      <c r="BF25" s="205" t="s">
        <v>103</v>
      </c>
      <c r="BG25" s="86"/>
      <c r="BH25" s="86" t="str">
        <f t="shared" si="4"/>
        <v>X</v>
      </c>
      <c r="BI25" s="86" t="str">
        <f t="shared" si="5"/>
        <v>X</v>
      </c>
      <c r="BJ25" s="86" t="str">
        <f t="shared" si="6"/>
        <v/>
      </c>
      <c r="BK25" s="86" t="str">
        <f t="shared" si="7"/>
        <v/>
      </c>
      <c r="BL25" s="86" t="str">
        <f t="shared" si="8"/>
        <v/>
      </c>
      <c r="BM25" s="86" t="str">
        <f t="shared" si="9"/>
        <v/>
      </c>
      <c r="BN25" s="86" t="str">
        <f t="shared" si="10"/>
        <v/>
      </c>
      <c r="BO25" s="86" t="str">
        <f t="shared" si="11"/>
        <v/>
      </c>
      <c r="BP25" s="86" t="str">
        <f t="shared" si="12"/>
        <v>X</v>
      </c>
      <c r="BQ25" s="86" t="str">
        <f t="shared" si="13"/>
        <v/>
      </c>
      <c r="BR25" s="86" t="str">
        <f t="shared" si="14"/>
        <v>X</v>
      </c>
      <c r="BS25" s="86" t="str">
        <f t="shared" si="15"/>
        <v>X</v>
      </c>
      <c r="BT25" s="86" t="str">
        <f t="shared" si="16"/>
        <v/>
      </c>
      <c r="BU25" s="86" t="str">
        <f t="shared" si="17"/>
        <v>X</v>
      </c>
      <c r="BV25" s="86"/>
      <c r="BW25" s="86" t="str">
        <f t="shared" si="18"/>
        <v>X</v>
      </c>
      <c r="BX25" s="86" t="str">
        <f t="shared" si="19"/>
        <v/>
      </c>
      <c r="BY25" s="86" t="str">
        <f t="shared" si="20"/>
        <v>X</v>
      </c>
      <c r="BZ25" s="86" t="s">
        <v>104</v>
      </c>
      <c r="CA25" s="86"/>
      <c r="CB25" s="86"/>
      <c r="CC25" s="86"/>
      <c r="CD25" s="86" t="str">
        <f t="shared" si="21"/>
        <v/>
      </c>
      <c r="CE25" s="86" t="s">
        <v>104</v>
      </c>
      <c r="CF25" s="86"/>
      <c r="CG25" s="86" t="str">
        <f t="shared" si="22"/>
        <v/>
      </c>
      <c r="CH25" s="86" t="str">
        <f t="shared" si="23"/>
        <v/>
      </c>
      <c r="CI25" s="86"/>
      <c r="CJ25" s="43"/>
    </row>
    <row r="26" spans="2:88" x14ac:dyDescent="0.35">
      <c r="B26" s="25"/>
      <c r="C26" s="80">
        <v>283</v>
      </c>
      <c r="D26" s="128" t="s">
        <v>85</v>
      </c>
      <c r="E26" s="129" t="s">
        <v>109</v>
      </c>
      <c r="F26" s="160" t="s">
        <v>617</v>
      </c>
      <c r="G26" s="129"/>
      <c r="H26" s="129">
        <v>4749</v>
      </c>
      <c r="I26" s="129">
        <v>4037</v>
      </c>
      <c r="J26" s="129">
        <v>2</v>
      </c>
      <c r="K26" s="129">
        <f t="shared" si="26"/>
        <v>2</v>
      </c>
      <c r="L26" s="145">
        <v>38.740254767000003</v>
      </c>
      <c r="M26" s="145">
        <v>-121.243053573</v>
      </c>
      <c r="N26" s="129" t="s">
        <v>98</v>
      </c>
      <c r="O26" s="129" t="s">
        <v>259</v>
      </c>
      <c r="P26" s="129" t="s">
        <v>94</v>
      </c>
      <c r="Q26" s="129" t="s">
        <v>94</v>
      </c>
      <c r="R26" s="129" t="s">
        <v>95</v>
      </c>
      <c r="S26" s="129" t="s">
        <v>96</v>
      </c>
      <c r="T26" s="129" t="s">
        <v>98</v>
      </c>
      <c r="U26" s="129">
        <v>2</v>
      </c>
      <c r="V26" s="129" t="s">
        <v>107</v>
      </c>
      <c r="W26" s="129" t="s">
        <v>96</v>
      </c>
      <c r="X26" s="129" t="s">
        <v>107</v>
      </c>
      <c r="Y26" s="129" t="s">
        <v>94</v>
      </c>
      <c r="Z26" s="129" t="s">
        <v>96</v>
      </c>
      <c r="AA26" s="129" t="s">
        <v>99</v>
      </c>
      <c r="AB26" s="81" t="s">
        <v>96</v>
      </c>
      <c r="AC26" s="129" t="s">
        <v>449</v>
      </c>
      <c r="AD26" s="81">
        <v>8.5</v>
      </c>
      <c r="AE26" s="129" t="s">
        <v>96</v>
      </c>
      <c r="AF26" s="129" t="s">
        <v>94</v>
      </c>
      <c r="AG26" s="129" t="s">
        <v>94</v>
      </c>
      <c r="AH26" s="81" t="s">
        <v>96</v>
      </c>
      <c r="AI26" s="81">
        <f>INDEX('[1]Full New Stop'!$BJ:$BJ, MATCH(F26,'[1]Full New Stop'!$E:$E, 0))</f>
        <v>0</v>
      </c>
      <c r="AJ26" s="81" t="str">
        <f>INDEX('[1]Full New Stop'!$BF:$BF, MATCH(F26,'[1]Full New Stop'!$E:$E, 0))</f>
        <v>Residential</v>
      </c>
      <c r="AK26" s="81">
        <v>0</v>
      </c>
      <c r="AL26" s="81" t="s">
        <v>109</v>
      </c>
      <c r="AM26" s="81" t="s">
        <v>385</v>
      </c>
      <c r="AN26" s="81" t="str">
        <f>INDEX('[1]Full New Stop'!$AG:$AG, MATCH(F26,'[1]Full New Stop'!$E:$E, 0))</f>
        <v>Y</v>
      </c>
      <c r="AO26" s="81" t="str">
        <f>INDEX('[1]Full New Stop'!$AH:$AH, MATCH(F26,'[1]Full New Stop'!$E:$E, 0))</f>
        <v>Shelter</v>
      </c>
      <c r="AP26" s="129"/>
      <c r="AQ26" s="82"/>
      <c r="AR26" s="82"/>
      <c r="AS26" s="82"/>
      <c r="AT26" s="82"/>
      <c r="AU26" s="82"/>
      <c r="AV26" s="82"/>
      <c r="AW26" s="82"/>
      <c r="AX26" s="82"/>
      <c r="AY26" s="82"/>
      <c r="AZ26" s="82"/>
      <c r="BA26" s="82"/>
      <c r="BB26" s="82"/>
      <c r="BC26" s="82" t="str">
        <f t="shared" si="2"/>
        <v>Roseville</v>
      </c>
      <c r="BD26" s="82" t="s">
        <v>159</v>
      </c>
      <c r="BE26" s="82">
        <f t="shared" si="3"/>
        <v>-1</v>
      </c>
      <c r="BF26" s="204" t="s">
        <v>103</v>
      </c>
      <c r="BG26" s="82"/>
      <c r="BH26" s="82" t="str">
        <f t="shared" si="4"/>
        <v/>
      </c>
      <c r="BI26" s="82" t="str">
        <f t="shared" si="5"/>
        <v/>
      </c>
      <c r="BJ26" s="82" t="str">
        <f t="shared" si="6"/>
        <v/>
      </c>
      <c r="BK26" s="82" t="str">
        <f t="shared" si="7"/>
        <v/>
      </c>
      <c r="BL26" s="82" t="str">
        <f t="shared" si="8"/>
        <v/>
      </c>
      <c r="BM26" s="82" t="str">
        <f t="shared" si="9"/>
        <v/>
      </c>
      <c r="BN26" s="82" t="str">
        <f t="shared" si="10"/>
        <v/>
      </c>
      <c r="BO26" s="82" t="str">
        <f t="shared" si="11"/>
        <v/>
      </c>
      <c r="BP26" s="82" t="str">
        <f t="shared" si="12"/>
        <v/>
      </c>
      <c r="BQ26" s="82" t="str">
        <f t="shared" si="13"/>
        <v/>
      </c>
      <c r="BR26" s="82" t="str">
        <f t="shared" si="14"/>
        <v>X</v>
      </c>
      <c r="BS26" s="82" t="str">
        <f t="shared" si="15"/>
        <v/>
      </c>
      <c r="BT26" s="82" t="str">
        <f t="shared" si="16"/>
        <v/>
      </c>
      <c r="BU26" s="82" t="str">
        <f t="shared" si="17"/>
        <v>X</v>
      </c>
      <c r="BV26" s="82"/>
      <c r="BW26" s="82" t="str">
        <f t="shared" si="18"/>
        <v/>
      </c>
      <c r="BX26" s="82" t="str">
        <f t="shared" si="19"/>
        <v/>
      </c>
      <c r="BY26" s="82" t="str">
        <f t="shared" si="20"/>
        <v>X</v>
      </c>
      <c r="BZ26" s="82" t="s">
        <v>104</v>
      </c>
      <c r="CA26" s="82"/>
      <c r="CB26" s="82"/>
      <c r="CC26" s="82"/>
      <c r="CD26" s="82" t="str">
        <f t="shared" si="21"/>
        <v/>
      </c>
      <c r="CE26" s="82" t="s">
        <v>104</v>
      </c>
      <c r="CF26" s="82"/>
      <c r="CG26" s="82" t="str">
        <f t="shared" si="22"/>
        <v/>
      </c>
      <c r="CH26" s="82" t="str">
        <f t="shared" si="23"/>
        <v/>
      </c>
      <c r="CI26" s="82"/>
      <c r="CJ26" s="42"/>
    </row>
    <row r="27" spans="2:88" x14ac:dyDescent="0.35">
      <c r="B27" s="27"/>
      <c r="C27" s="84">
        <v>284</v>
      </c>
      <c r="D27" s="126" t="s">
        <v>85</v>
      </c>
      <c r="E27" s="127" t="s">
        <v>109</v>
      </c>
      <c r="F27" s="163" t="s">
        <v>618</v>
      </c>
      <c r="G27" s="127"/>
      <c r="H27" s="127">
        <v>4749</v>
      </c>
      <c r="I27" s="127">
        <v>4037</v>
      </c>
      <c r="J27" s="127">
        <v>2</v>
      </c>
      <c r="K27" s="127">
        <f t="shared" si="26"/>
        <v>2</v>
      </c>
      <c r="L27" s="146">
        <v>38.739732443000001</v>
      </c>
      <c r="M27" s="146">
        <v>-121.24307998</v>
      </c>
      <c r="N27" s="127" t="s">
        <v>98</v>
      </c>
      <c r="O27" s="127" t="s">
        <v>107</v>
      </c>
      <c r="P27" s="127" t="s">
        <v>94</v>
      </c>
      <c r="Q27" s="127" t="s">
        <v>123</v>
      </c>
      <c r="R27" s="127" t="s">
        <v>122</v>
      </c>
      <c r="S27" s="127" t="s">
        <v>96</v>
      </c>
      <c r="T27" s="127" t="s">
        <v>98</v>
      </c>
      <c r="U27" s="127">
        <v>2</v>
      </c>
      <c r="V27" s="127" t="s">
        <v>107</v>
      </c>
      <c r="W27" s="127" t="s">
        <v>96</v>
      </c>
      <c r="X27" s="127" t="s">
        <v>107</v>
      </c>
      <c r="Y27" s="127" t="s">
        <v>94</v>
      </c>
      <c r="Z27" s="127" t="s">
        <v>96</v>
      </c>
      <c r="AA27" s="127" t="s">
        <v>99</v>
      </c>
      <c r="AB27" s="85" t="s">
        <v>96</v>
      </c>
      <c r="AC27" s="127" t="s">
        <v>449</v>
      </c>
      <c r="AD27" s="85">
        <v>8.5</v>
      </c>
      <c r="AE27" s="127" t="s">
        <v>96</v>
      </c>
      <c r="AF27" s="127" t="s">
        <v>94</v>
      </c>
      <c r="AG27" s="127" t="s">
        <v>94</v>
      </c>
      <c r="AH27" s="85" t="s">
        <v>96</v>
      </c>
      <c r="AI27" s="85" t="e">
        <f>INDEX('[1]Full New Stop'!$BJ:$BJ, MATCH(F27,'[1]Full New Stop'!$E:$E, 0))</f>
        <v>#REF!</v>
      </c>
      <c r="AJ27" s="85" t="str">
        <f>INDEX('[1]Full New Stop'!$BF:$BF, MATCH(F27,'[1]Full New Stop'!$E:$E, 0))</f>
        <v>Residential</v>
      </c>
      <c r="AK27" s="85">
        <v>0</v>
      </c>
      <c r="AL27" s="85" t="s">
        <v>109</v>
      </c>
      <c r="AM27" s="85" t="s">
        <v>104</v>
      </c>
      <c r="AN27" s="85" t="str">
        <f>INDEX('[1]Full New Stop'!$AG:$AG, MATCH(F27,'[1]Full New Stop'!$E:$E, 0))</f>
        <v>Y</v>
      </c>
      <c r="AO27" s="85" t="str">
        <f>INDEX('[1]Full New Stop'!$AH:$AH, MATCH(F27,'[1]Full New Stop'!$E:$E, 0))</f>
        <v>Shelter</v>
      </c>
      <c r="AP27" s="127"/>
      <c r="AQ27" s="86"/>
      <c r="AR27" s="86"/>
      <c r="AS27" s="86"/>
      <c r="AT27" s="86"/>
      <c r="AU27" s="86"/>
      <c r="AV27" s="86"/>
      <c r="AW27" s="86"/>
      <c r="AX27" s="86"/>
      <c r="AY27" s="86"/>
      <c r="AZ27" s="86"/>
      <c r="BA27" s="86"/>
      <c r="BB27" s="86"/>
      <c r="BC27" s="86" t="str">
        <f t="shared" si="2"/>
        <v>Roseville</v>
      </c>
      <c r="BD27" s="86" t="s">
        <v>159</v>
      </c>
      <c r="BE27" s="82">
        <f t="shared" si="3"/>
        <v>-1</v>
      </c>
      <c r="BF27" s="205" t="s">
        <v>103</v>
      </c>
      <c r="BG27" s="86"/>
      <c r="BH27" s="86" t="str">
        <f t="shared" si="4"/>
        <v/>
      </c>
      <c r="BI27" s="86" t="str">
        <f t="shared" si="5"/>
        <v/>
      </c>
      <c r="BJ27" s="86" t="str">
        <f t="shared" si="6"/>
        <v/>
      </c>
      <c r="BK27" s="86" t="str">
        <f t="shared" si="7"/>
        <v/>
      </c>
      <c r="BL27" s="86" t="str">
        <f t="shared" si="8"/>
        <v/>
      </c>
      <c r="BM27" s="86" t="str">
        <f t="shared" si="9"/>
        <v/>
      </c>
      <c r="BN27" s="86" t="str">
        <f t="shared" si="10"/>
        <v/>
      </c>
      <c r="BO27" s="86" t="str">
        <f t="shared" si="11"/>
        <v/>
      </c>
      <c r="BP27" s="86" t="str">
        <f t="shared" si="12"/>
        <v/>
      </c>
      <c r="BQ27" s="86" t="str">
        <f t="shared" si="13"/>
        <v/>
      </c>
      <c r="BR27" s="86" t="str">
        <f t="shared" si="14"/>
        <v>X</v>
      </c>
      <c r="BS27" s="86" t="str">
        <f t="shared" si="15"/>
        <v>X</v>
      </c>
      <c r="BT27" s="86" t="str">
        <f t="shared" si="16"/>
        <v/>
      </c>
      <c r="BU27" s="86" t="str">
        <f t="shared" si="17"/>
        <v>X</v>
      </c>
      <c r="BV27" s="86"/>
      <c r="BW27" s="86" t="str">
        <f t="shared" si="18"/>
        <v/>
      </c>
      <c r="BX27" s="86" t="str">
        <f t="shared" si="19"/>
        <v/>
      </c>
      <c r="BY27" s="86" t="str">
        <f t="shared" si="20"/>
        <v>X</v>
      </c>
      <c r="BZ27" s="86" t="s">
        <v>104</v>
      </c>
      <c r="CA27" s="86"/>
      <c r="CB27" s="86"/>
      <c r="CC27" s="86"/>
      <c r="CD27" s="86" t="str">
        <f t="shared" si="21"/>
        <v/>
      </c>
      <c r="CE27" s="86" t="s">
        <v>104</v>
      </c>
      <c r="CF27" s="86"/>
      <c r="CG27" s="86" t="str">
        <f t="shared" si="22"/>
        <v/>
      </c>
      <c r="CH27" s="86" t="str">
        <f t="shared" si="23"/>
        <v/>
      </c>
      <c r="CI27" s="86"/>
      <c r="CJ27" s="43"/>
    </row>
    <row r="28" spans="2:88" x14ac:dyDescent="0.35">
      <c r="B28" s="25"/>
      <c r="C28" s="80">
        <v>289</v>
      </c>
      <c r="D28" s="128" t="s">
        <v>85</v>
      </c>
      <c r="E28" s="129" t="s">
        <v>109</v>
      </c>
      <c r="F28" s="160" t="s">
        <v>619</v>
      </c>
      <c r="G28" s="129"/>
      <c r="H28" s="129">
        <v>6513</v>
      </c>
      <c r="I28" s="129">
        <v>3277</v>
      </c>
      <c r="J28" s="129">
        <v>2</v>
      </c>
      <c r="K28" s="129">
        <f t="shared" si="26"/>
        <v>2</v>
      </c>
      <c r="L28" s="145">
        <v>38.791370518999997</v>
      </c>
      <c r="M28" s="145">
        <v>-121.288900517</v>
      </c>
      <c r="N28" s="129" t="s">
        <v>98</v>
      </c>
      <c r="O28" s="129" t="s">
        <v>94</v>
      </c>
      <c r="P28" s="129" t="s">
        <v>94</v>
      </c>
      <c r="Q28" s="129" t="s">
        <v>94</v>
      </c>
      <c r="R28" s="129" t="s">
        <v>95</v>
      </c>
      <c r="S28" s="129" t="s">
        <v>96</v>
      </c>
      <c r="T28" s="129" t="s">
        <v>450</v>
      </c>
      <c r="U28" s="129" t="s">
        <v>122</v>
      </c>
      <c r="V28" s="129" t="s">
        <v>94</v>
      </c>
      <c r="W28" s="129" t="s">
        <v>94</v>
      </c>
      <c r="X28" s="129" t="s">
        <v>95</v>
      </c>
      <c r="Y28" s="129" t="s">
        <v>94</v>
      </c>
      <c r="Z28" s="129" t="s">
        <v>94</v>
      </c>
      <c r="AA28" s="129" t="s">
        <v>99</v>
      </c>
      <c r="AB28" s="81" t="s">
        <v>96</v>
      </c>
      <c r="AC28" s="129" t="s">
        <v>449</v>
      </c>
      <c r="AD28" s="81">
        <v>8.5</v>
      </c>
      <c r="AE28" s="129" t="s">
        <v>96</v>
      </c>
      <c r="AF28" s="129" t="s">
        <v>96</v>
      </c>
      <c r="AG28" s="129" t="s">
        <v>94</v>
      </c>
      <c r="AH28" s="81" t="s">
        <v>96</v>
      </c>
      <c r="AI28" s="81">
        <f>INDEX('[1]Full New Stop'!$BJ:$BJ, MATCH(F28,'[1]Full New Stop'!$E:$E, 0))</f>
        <v>2</v>
      </c>
      <c r="AJ28" s="81" t="str">
        <f>INDEX('[1]Full New Stop'!$BF:$BF, MATCH(F28,'[1]Full New Stop'!$E:$E, 0))</f>
        <v>Target</v>
      </c>
      <c r="AK28" s="81">
        <v>0</v>
      </c>
      <c r="AL28" s="81" t="s">
        <v>109</v>
      </c>
      <c r="AM28" s="81" t="s">
        <v>104</v>
      </c>
      <c r="AN28" s="81" t="str">
        <f>INDEX('[1]Full New Stop'!$AG:$AG, MATCH(F28,'[1]Full New Stop'!$E:$E, 0))</f>
        <v>Y</v>
      </c>
      <c r="AO28" s="81" t="str">
        <f>INDEX('[1]Full New Stop'!$AH:$AH, MATCH(F28,'[1]Full New Stop'!$E:$E, 0))</f>
        <v>Trees</v>
      </c>
      <c r="AP28" s="129"/>
      <c r="AQ28" s="82"/>
      <c r="AR28" s="82"/>
      <c r="AS28" s="82"/>
      <c r="AT28" s="82"/>
      <c r="AU28" s="82"/>
      <c r="AV28" s="82"/>
      <c r="AW28" s="82"/>
      <c r="AX28" s="82"/>
      <c r="AY28" s="82"/>
      <c r="AZ28" s="82"/>
      <c r="BA28" s="82"/>
      <c r="BB28" s="82"/>
      <c r="BC28" s="82" t="str">
        <f t="shared" si="2"/>
        <v>Roseville</v>
      </c>
      <c r="BD28" s="82" t="s">
        <v>159</v>
      </c>
      <c r="BE28" s="82">
        <f t="shared" si="3"/>
        <v>-1</v>
      </c>
      <c r="BF28" s="204" t="s">
        <v>103</v>
      </c>
      <c r="BG28" s="82"/>
      <c r="BH28" s="82" t="str">
        <f t="shared" si="4"/>
        <v/>
      </c>
      <c r="BI28" s="82" t="str">
        <f t="shared" si="5"/>
        <v>X</v>
      </c>
      <c r="BJ28" s="82" t="str">
        <f t="shared" si="6"/>
        <v/>
      </c>
      <c r="BK28" s="82" t="str">
        <f t="shared" si="7"/>
        <v/>
      </c>
      <c r="BL28" s="82" t="str">
        <f t="shared" si="8"/>
        <v/>
      </c>
      <c r="BM28" s="82" t="str">
        <f t="shared" si="9"/>
        <v/>
      </c>
      <c r="BN28" s="82" t="str">
        <f t="shared" si="10"/>
        <v/>
      </c>
      <c r="BO28" s="82" t="str">
        <f t="shared" si="11"/>
        <v/>
      </c>
      <c r="BP28" s="82" t="str">
        <f t="shared" si="12"/>
        <v>X</v>
      </c>
      <c r="BQ28" s="82" t="str">
        <f t="shared" si="13"/>
        <v/>
      </c>
      <c r="BR28" s="82" t="str">
        <f t="shared" si="14"/>
        <v/>
      </c>
      <c r="BS28" s="82" t="str">
        <f t="shared" si="15"/>
        <v>X</v>
      </c>
      <c r="BT28" s="82" t="str">
        <f t="shared" si="16"/>
        <v/>
      </c>
      <c r="BU28" s="82" t="str">
        <f t="shared" si="17"/>
        <v>X</v>
      </c>
      <c r="BV28" s="82"/>
      <c r="BW28" s="82" t="str">
        <f t="shared" si="18"/>
        <v>X</v>
      </c>
      <c r="BX28" s="82" t="str">
        <f t="shared" si="19"/>
        <v/>
      </c>
      <c r="BY28" s="82" t="str">
        <f t="shared" si="20"/>
        <v>X</v>
      </c>
      <c r="BZ28" s="82" t="s">
        <v>104</v>
      </c>
      <c r="CA28" s="82"/>
      <c r="CB28" s="82"/>
      <c r="CC28" s="82"/>
      <c r="CD28" s="82" t="str">
        <f t="shared" si="21"/>
        <v/>
      </c>
      <c r="CE28" s="82" t="s">
        <v>104</v>
      </c>
      <c r="CF28" s="82"/>
      <c r="CG28" s="82" t="str">
        <f t="shared" si="22"/>
        <v/>
      </c>
      <c r="CH28" s="82" t="str">
        <f t="shared" si="23"/>
        <v/>
      </c>
      <c r="CI28" s="82"/>
      <c r="CJ28" s="42"/>
    </row>
    <row r="29" spans="2:88" x14ac:dyDescent="0.35">
      <c r="B29" s="27"/>
      <c r="C29" s="84">
        <v>290</v>
      </c>
      <c r="D29" s="126" t="s">
        <v>85</v>
      </c>
      <c r="E29" s="127" t="s">
        <v>109</v>
      </c>
      <c r="F29" s="163" t="s">
        <v>620</v>
      </c>
      <c r="G29" s="127"/>
      <c r="H29" s="127">
        <v>3516</v>
      </c>
      <c r="I29" s="127">
        <v>4069</v>
      </c>
      <c r="J29" s="127">
        <v>2</v>
      </c>
      <c r="K29" s="127">
        <f t="shared" si="26"/>
        <v>2</v>
      </c>
      <c r="L29" s="146">
        <v>38.789996512999998</v>
      </c>
      <c r="M29" s="146">
        <v>-121.28218701</v>
      </c>
      <c r="N29" s="127" t="s">
        <v>98</v>
      </c>
      <c r="O29" s="127" t="s">
        <v>94</v>
      </c>
      <c r="P29" s="127" t="s">
        <v>94</v>
      </c>
      <c r="Q29" s="127" t="s">
        <v>94</v>
      </c>
      <c r="R29" s="127" t="s">
        <v>95</v>
      </c>
      <c r="S29" s="127" t="s">
        <v>96</v>
      </c>
      <c r="T29" s="127" t="s">
        <v>97</v>
      </c>
      <c r="U29" s="127" t="s">
        <v>98</v>
      </c>
      <c r="V29" s="127" t="s">
        <v>94</v>
      </c>
      <c r="W29" s="127" t="s">
        <v>94</v>
      </c>
      <c r="X29" s="127" t="s">
        <v>95</v>
      </c>
      <c r="Y29" s="127" t="s">
        <v>100</v>
      </c>
      <c r="Z29" s="127" t="s">
        <v>96</v>
      </c>
      <c r="AA29" s="127" t="s">
        <v>99</v>
      </c>
      <c r="AB29" s="85" t="s">
        <v>96</v>
      </c>
      <c r="AC29" s="127" t="s">
        <v>449</v>
      </c>
      <c r="AD29" s="85">
        <v>8.5</v>
      </c>
      <c r="AE29" s="127" t="s">
        <v>96</v>
      </c>
      <c r="AF29" s="127" t="s">
        <v>96</v>
      </c>
      <c r="AG29" s="127" t="s">
        <v>94</v>
      </c>
      <c r="AH29" s="85" t="s">
        <v>96</v>
      </c>
      <c r="AI29" s="85">
        <f>INDEX('[1]Full New Stop'!$BJ:$BJ, MATCH(F29,'[1]Full New Stop'!$E:$E, 0))</f>
        <v>0</v>
      </c>
      <c r="AJ29" s="85" t="str">
        <f>INDEX('[1]Full New Stop'!$BF:$BF, MATCH(F29,'[1]Full New Stop'!$E:$E, 0))</f>
        <v>In-N-Out</v>
      </c>
      <c r="AK29" s="85">
        <v>0</v>
      </c>
      <c r="AL29" s="85" t="s">
        <v>109</v>
      </c>
      <c r="AM29" s="85" t="s">
        <v>104</v>
      </c>
      <c r="AN29" s="85" t="str">
        <f>INDEX('[1]Full New Stop'!$AG:$AG, MATCH(F29,'[1]Full New Stop'!$E:$E, 0))</f>
        <v>Y</v>
      </c>
      <c r="AO29" s="85" t="str">
        <f>INDEX('[1]Full New Stop'!$AH:$AH, MATCH(F29,'[1]Full New Stop'!$E:$E, 0))</f>
        <v>Partial Trees</v>
      </c>
      <c r="AP29" s="127"/>
      <c r="AQ29" s="86"/>
      <c r="AR29" s="86"/>
      <c r="AS29" s="86"/>
      <c r="AT29" s="86"/>
      <c r="AU29" s="86"/>
      <c r="AV29" s="86"/>
      <c r="AW29" s="86"/>
      <c r="AX29" s="86"/>
      <c r="AY29" s="86"/>
      <c r="AZ29" s="86"/>
      <c r="BA29" s="86"/>
      <c r="BB29" s="86"/>
      <c r="BC29" s="86" t="str">
        <f t="shared" si="2"/>
        <v>Roseville</v>
      </c>
      <c r="BD29" s="86" t="s">
        <v>159</v>
      </c>
      <c r="BE29" s="82">
        <f t="shared" si="3"/>
        <v>-1</v>
      </c>
      <c r="BF29" s="205" t="s">
        <v>103</v>
      </c>
      <c r="BG29" s="86"/>
      <c r="BH29" s="86" t="str">
        <f t="shared" si="4"/>
        <v/>
      </c>
      <c r="BI29" s="86" t="str">
        <f t="shared" si="5"/>
        <v>X</v>
      </c>
      <c r="BJ29" s="86" t="str">
        <f t="shared" si="6"/>
        <v/>
      </c>
      <c r="BK29" s="86" t="str">
        <f t="shared" si="7"/>
        <v/>
      </c>
      <c r="BL29" s="86" t="str">
        <f t="shared" si="8"/>
        <v/>
      </c>
      <c r="BM29" s="86" t="str">
        <f t="shared" si="9"/>
        <v/>
      </c>
      <c r="BN29" s="86" t="str">
        <f t="shared" si="10"/>
        <v/>
      </c>
      <c r="BO29" s="86" t="str">
        <f t="shared" si="11"/>
        <v/>
      </c>
      <c r="BP29" s="86" t="str">
        <f t="shared" si="12"/>
        <v>X</v>
      </c>
      <c r="BQ29" s="86" t="str">
        <f t="shared" si="13"/>
        <v/>
      </c>
      <c r="BR29" s="86" t="str">
        <f t="shared" si="14"/>
        <v/>
      </c>
      <c r="BS29" s="86" t="str">
        <f t="shared" si="15"/>
        <v>X</v>
      </c>
      <c r="BT29" s="86" t="str">
        <f t="shared" si="16"/>
        <v/>
      </c>
      <c r="BU29" s="86" t="str">
        <f t="shared" si="17"/>
        <v>X</v>
      </c>
      <c r="BV29" s="86"/>
      <c r="BW29" s="86" t="str">
        <f t="shared" si="18"/>
        <v>X</v>
      </c>
      <c r="BX29" s="86" t="str">
        <f t="shared" si="19"/>
        <v/>
      </c>
      <c r="BY29" s="86" t="str">
        <f t="shared" si="20"/>
        <v>X</v>
      </c>
      <c r="BZ29" s="86" t="s">
        <v>104</v>
      </c>
      <c r="CA29" s="86"/>
      <c r="CB29" s="86"/>
      <c r="CC29" s="86"/>
      <c r="CD29" s="86" t="str">
        <f t="shared" si="21"/>
        <v/>
      </c>
      <c r="CE29" s="86" t="s">
        <v>104</v>
      </c>
      <c r="CF29" s="86"/>
      <c r="CG29" s="86" t="str">
        <f t="shared" si="22"/>
        <v/>
      </c>
      <c r="CH29" s="86" t="str">
        <f t="shared" si="23"/>
        <v/>
      </c>
      <c r="CI29" s="86"/>
      <c r="CJ29" s="43"/>
    </row>
    <row r="30" spans="2:88" x14ac:dyDescent="0.35">
      <c r="B30" s="25"/>
      <c r="C30" s="80">
        <v>291</v>
      </c>
      <c r="D30" s="128" t="s">
        <v>85</v>
      </c>
      <c r="E30" s="129" t="s">
        <v>109</v>
      </c>
      <c r="F30" s="160" t="s">
        <v>621</v>
      </c>
      <c r="G30" s="129"/>
      <c r="H30" s="129">
        <v>6513</v>
      </c>
      <c r="I30" s="129">
        <v>3277</v>
      </c>
      <c r="J30" s="129">
        <v>2</v>
      </c>
      <c r="K30" s="129">
        <f t="shared" si="26"/>
        <v>2</v>
      </c>
      <c r="L30" s="145">
        <v>38.791111663999999</v>
      </c>
      <c r="M30" s="145">
        <v>-121.287487619</v>
      </c>
      <c r="N30" s="129" t="s">
        <v>98</v>
      </c>
      <c r="O30" s="129" t="s">
        <v>94</v>
      </c>
      <c r="P30" s="129" t="s">
        <v>94</v>
      </c>
      <c r="Q30" s="129" t="s">
        <v>94</v>
      </c>
      <c r="R30" s="129" t="s">
        <v>95</v>
      </c>
      <c r="S30" s="129" t="s">
        <v>94</v>
      </c>
      <c r="T30" s="129" t="s">
        <v>98</v>
      </c>
      <c r="U30" s="129" t="s">
        <v>122</v>
      </c>
      <c r="V30" s="129" t="s">
        <v>94</v>
      </c>
      <c r="W30" s="129" t="s">
        <v>94</v>
      </c>
      <c r="X30" s="129" t="s">
        <v>95</v>
      </c>
      <c r="Y30" s="129" t="s">
        <v>100</v>
      </c>
      <c r="Z30" s="129" t="s">
        <v>94</v>
      </c>
      <c r="AA30" s="129" t="s">
        <v>99</v>
      </c>
      <c r="AB30" s="81" t="s">
        <v>96</v>
      </c>
      <c r="AC30" s="129" t="s">
        <v>449</v>
      </c>
      <c r="AD30" s="81">
        <v>8.5</v>
      </c>
      <c r="AE30" s="129" t="s">
        <v>96</v>
      </c>
      <c r="AF30" s="129" t="s">
        <v>94</v>
      </c>
      <c r="AG30" s="129" t="s">
        <v>94</v>
      </c>
      <c r="AH30" s="81" t="s">
        <v>96</v>
      </c>
      <c r="AI30" s="81" t="e">
        <f>INDEX('[1]Full New Stop'!$BJ:$BJ, MATCH(F30,'[1]Full New Stop'!$E:$E, 0))</f>
        <v>#REF!</v>
      </c>
      <c r="AJ30" s="81" t="str">
        <f>INDEX('[1]Full New Stop'!$BF:$BF, MATCH(F30,'[1]Full New Stop'!$E:$E, 0))</f>
        <v>Target</v>
      </c>
      <c r="AK30" s="81">
        <v>0</v>
      </c>
      <c r="AL30" s="81" t="s">
        <v>109</v>
      </c>
      <c r="AM30" s="81" t="s">
        <v>104</v>
      </c>
      <c r="AN30" s="81" t="str">
        <f>INDEX('[1]Full New Stop'!$AG:$AG, MATCH(F30,'[1]Full New Stop'!$E:$E, 0))</f>
        <v>N</v>
      </c>
      <c r="AO30" s="81" t="str">
        <f>INDEX('[1]Full New Stop'!$AH:$AH, MATCH(F30,'[1]Full New Stop'!$E:$E, 0))</f>
        <v xml:space="preserve"> - </v>
      </c>
      <c r="AP30" s="129"/>
      <c r="AQ30" s="82"/>
      <c r="AR30" s="82"/>
      <c r="AS30" s="82"/>
      <c r="AT30" s="82"/>
      <c r="AU30" s="82"/>
      <c r="AV30" s="82"/>
      <c r="AW30" s="82"/>
      <c r="AX30" s="82"/>
      <c r="AY30" s="82"/>
      <c r="AZ30" s="82"/>
      <c r="BA30" s="82"/>
      <c r="BB30" s="82"/>
      <c r="BC30" s="82" t="str">
        <f t="shared" si="2"/>
        <v>Roseville</v>
      </c>
      <c r="BD30" s="82" t="s">
        <v>159</v>
      </c>
      <c r="BE30" s="82">
        <f t="shared" si="3"/>
        <v>-1</v>
      </c>
      <c r="BF30" s="204" t="s">
        <v>103</v>
      </c>
      <c r="BG30" s="82"/>
      <c r="BH30" s="82" t="str">
        <f t="shared" si="4"/>
        <v>X</v>
      </c>
      <c r="BI30" s="82" t="str">
        <f t="shared" si="5"/>
        <v>X</v>
      </c>
      <c r="BJ30" s="82" t="str">
        <f t="shared" si="6"/>
        <v/>
      </c>
      <c r="BK30" s="82" t="str">
        <f t="shared" si="7"/>
        <v/>
      </c>
      <c r="BL30" s="82" t="str">
        <f t="shared" si="8"/>
        <v/>
      </c>
      <c r="BM30" s="82" t="str">
        <f t="shared" si="9"/>
        <v/>
      </c>
      <c r="BN30" s="82" t="str">
        <f t="shared" si="10"/>
        <v/>
      </c>
      <c r="BO30" s="82" t="str">
        <f t="shared" si="11"/>
        <v/>
      </c>
      <c r="BP30" s="82" t="str">
        <f t="shared" si="12"/>
        <v>X</v>
      </c>
      <c r="BQ30" s="82" t="str">
        <f t="shared" si="13"/>
        <v/>
      </c>
      <c r="BR30" s="82" t="str">
        <f t="shared" si="14"/>
        <v>X</v>
      </c>
      <c r="BS30" s="82" t="str">
        <f t="shared" si="15"/>
        <v>X</v>
      </c>
      <c r="BT30" s="82" t="str">
        <f t="shared" si="16"/>
        <v/>
      </c>
      <c r="BU30" s="82" t="str">
        <f t="shared" si="17"/>
        <v>X</v>
      </c>
      <c r="BV30" s="82"/>
      <c r="BW30" s="82" t="str">
        <f t="shared" si="18"/>
        <v>X</v>
      </c>
      <c r="BX30" s="82" t="str">
        <f t="shared" si="19"/>
        <v/>
      </c>
      <c r="BY30" s="82" t="str">
        <f t="shared" si="20"/>
        <v>X</v>
      </c>
      <c r="BZ30" s="82" t="s">
        <v>104</v>
      </c>
      <c r="CA30" s="82"/>
      <c r="CB30" s="82"/>
      <c r="CC30" s="82"/>
      <c r="CD30" s="82" t="str">
        <f t="shared" si="21"/>
        <v>X</v>
      </c>
      <c r="CE30" s="82" t="s">
        <v>104</v>
      </c>
      <c r="CF30" s="82"/>
      <c r="CG30" s="82" t="str">
        <f t="shared" si="22"/>
        <v/>
      </c>
      <c r="CH30" s="82" t="str">
        <f t="shared" si="23"/>
        <v/>
      </c>
      <c r="CI30" s="82"/>
      <c r="CJ30" s="42"/>
    </row>
    <row r="31" spans="2:88" ht="29" x14ac:dyDescent="0.35">
      <c r="B31" s="27"/>
      <c r="C31" s="84">
        <v>228</v>
      </c>
      <c r="D31" s="130">
        <v>53241</v>
      </c>
      <c r="E31" s="131" t="s">
        <v>109</v>
      </c>
      <c r="F31" s="161" t="s">
        <v>451</v>
      </c>
      <c r="G31" s="127"/>
      <c r="H31" s="127">
        <v>658</v>
      </c>
      <c r="I31" s="127">
        <v>4438</v>
      </c>
      <c r="J31" s="127">
        <v>4</v>
      </c>
      <c r="K31" s="127">
        <v>2</v>
      </c>
      <c r="L31" s="146">
        <v>38.767828999999999</v>
      </c>
      <c r="M31" s="146">
        <v>-121.33529799999999</v>
      </c>
      <c r="N31" s="127" t="s">
        <v>126</v>
      </c>
      <c r="O31" s="127" t="s">
        <v>452</v>
      </c>
      <c r="P31" s="127" t="s">
        <v>98</v>
      </c>
      <c r="Q31" s="127" t="s">
        <v>122</v>
      </c>
      <c r="R31" s="127" t="s">
        <v>122</v>
      </c>
      <c r="S31" s="127" t="s">
        <v>122</v>
      </c>
      <c r="T31" s="127" t="s">
        <v>122</v>
      </c>
      <c r="U31" s="127" t="s">
        <v>122</v>
      </c>
      <c r="V31" s="127" t="s">
        <v>94</v>
      </c>
      <c r="W31" s="127" t="s">
        <v>122</v>
      </c>
      <c r="X31" s="127" t="s">
        <v>122</v>
      </c>
      <c r="Y31" s="127" t="s">
        <v>122</v>
      </c>
      <c r="Z31" s="127" t="s">
        <v>122</v>
      </c>
      <c r="AA31" s="127" t="s">
        <v>122</v>
      </c>
      <c r="AB31" s="85" t="str">
        <f>INDEX( '[1]Full Existing Stops'!$AS:$AS, MATCH(D31,'[1]Full Existing Stops'!$D:$D, 0))</f>
        <v>Y</v>
      </c>
      <c r="AC31" s="127" t="str">
        <f>INDEX( '[1]Full Existing Stops'!$AW:$AW, MATCH(D31,'[1]Full Existing Stops'!$D:$D, 0))</f>
        <v>30 x 30 pad</v>
      </c>
      <c r="AD31" s="85">
        <v>30</v>
      </c>
      <c r="AE31" s="127" t="str">
        <f>INDEX( '[1]Full Existing Stops'!$AZ:$AZ, MATCH(D31,'[1]Full Existing Stops'!$D:$D, 0))</f>
        <v>Y</v>
      </c>
      <c r="AF31" s="127" t="s">
        <v>122</v>
      </c>
      <c r="AG31" s="127" t="s">
        <v>122</v>
      </c>
      <c r="AH31" s="85" t="s">
        <v>123</v>
      </c>
      <c r="AI31" s="85">
        <f>INDEX( '[1]Full Existing Stops'!$BJ:$BJ, MATCH(D31,'[1]Full Existing Stops'!$D:$D, 0))</f>
        <v>2</v>
      </c>
      <c r="AJ31" s="85" t="str">
        <f>INDEX( '[1]Full Existing Stops'!$BF:$BF, MATCH(D31,'[1]Full Existing Stops'!$D:$D, 0))</f>
        <v xml:space="preserve">Park </v>
      </c>
      <c r="AK31" s="85" t="s">
        <v>453</v>
      </c>
      <c r="AL31" s="85" t="s">
        <v>109</v>
      </c>
      <c r="AM31" s="85" t="s">
        <v>378</v>
      </c>
      <c r="AN31" s="85" t="str">
        <f>INDEX( '[1]Full Existing Stops'!$AG:$AG, MATCH(D31,'[1]Full Existing Stops'!$D:$D, 0))</f>
        <v>Y</v>
      </c>
      <c r="AO31" s="85" t="str">
        <f>INDEX( '[1]Full Existing Stops'!$AH:$AH, MATCH(D31,'[1]Full Existing Stops'!$D:$D, 0))</f>
        <v>Shelter</v>
      </c>
      <c r="AP31" s="127"/>
      <c r="AQ31" s="86" t="str">
        <f t="shared" ref="AQ31:BA32" si="27">IF(ISNUMBER(SEARCH(AQ$7,$N31)), "X", "")</f>
        <v/>
      </c>
      <c r="AR31" s="86" t="str">
        <f t="shared" si="27"/>
        <v/>
      </c>
      <c r="AS31" s="86" t="str">
        <f t="shared" si="27"/>
        <v>X</v>
      </c>
      <c r="AT31" s="86" t="str">
        <f t="shared" si="27"/>
        <v/>
      </c>
      <c r="AU31" s="86" t="str">
        <f t="shared" si="27"/>
        <v>X</v>
      </c>
      <c r="AV31" s="86" t="str">
        <f t="shared" si="27"/>
        <v/>
      </c>
      <c r="AW31" s="86" t="str">
        <f t="shared" si="27"/>
        <v/>
      </c>
      <c r="AX31" s="86" t="str">
        <f t="shared" si="27"/>
        <v>X</v>
      </c>
      <c r="AY31" s="86" t="str">
        <f t="shared" si="27"/>
        <v>X</v>
      </c>
      <c r="AZ31" s="86" t="str">
        <f t="shared" si="27"/>
        <v/>
      </c>
      <c r="BA31" s="86" t="str">
        <f t="shared" si="27"/>
        <v>X</v>
      </c>
      <c r="BB31" s="86"/>
      <c r="BC31" s="86" t="str">
        <f t="shared" si="2"/>
        <v>Roseville</v>
      </c>
      <c r="BD31" s="86" t="s">
        <v>126</v>
      </c>
      <c r="BE31" s="82">
        <f t="shared" si="3"/>
        <v>-1</v>
      </c>
      <c r="BF31" s="205" t="s">
        <v>103</v>
      </c>
      <c r="BG31" s="86"/>
      <c r="BH31" s="86" t="str">
        <f t="shared" si="4"/>
        <v>X</v>
      </c>
      <c r="BI31" s="86" t="str">
        <f t="shared" si="5"/>
        <v>X</v>
      </c>
      <c r="BJ31" s="86" t="str">
        <f t="shared" si="6"/>
        <v/>
      </c>
      <c r="BK31" s="86" t="str">
        <f t="shared" si="7"/>
        <v/>
      </c>
      <c r="BL31" s="86" t="str">
        <f t="shared" si="8"/>
        <v/>
      </c>
      <c r="BM31" s="86" t="str">
        <f t="shared" si="9"/>
        <v/>
      </c>
      <c r="BN31" s="86" t="str">
        <f t="shared" si="10"/>
        <v/>
      </c>
      <c r="BO31" s="86" t="str">
        <f t="shared" si="11"/>
        <v/>
      </c>
      <c r="BP31" s="86" t="str">
        <f t="shared" si="12"/>
        <v>X</v>
      </c>
      <c r="BQ31" s="86" t="str">
        <f t="shared" si="13"/>
        <v/>
      </c>
      <c r="BR31" s="86" t="str">
        <f t="shared" si="14"/>
        <v>X</v>
      </c>
      <c r="BS31" s="86" t="str">
        <f t="shared" si="15"/>
        <v/>
      </c>
      <c r="BT31" s="86" t="str">
        <f t="shared" si="16"/>
        <v/>
      </c>
      <c r="BU31" s="86" t="str">
        <f t="shared" si="17"/>
        <v>X</v>
      </c>
      <c r="BV31" s="86"/>
      <c r="BW31" s="86" t="str">
        <f t="shared" si="18"/>
        <v>X</v>
      </c>
      <c r="BX31" s="86" t="str">
        <f t="shared" si="19"/>
        <v/>
      </c>
      <c r="BY31" s="86" t="str">
        <f t="shared" si="20"/>
        <v>X</v>
      </c>
      <c r="BZ31" s="86" t="s">
        <v>104</v>
      </c>
      <c r="CA31" s="86"/>
      <c r="CB31" s="86"/>
      <c r="CC31" s="86"/>
      <c r="CD31" s="86" t="str">
        <f t="shared" si="21"/>
        <v/>
      </c>
      <c r="CE31" s="86" t="s">
        <v>104</v>
      </c>
      <c r="CF31" s="86"/>
      <c r="CG31" s="86" t="str">
        <f t="shared" si="22"/>
        <v/>
      </c>
      <c r="CH31" s="86" t="str">
        <f t="shared" si="23"/>
        <v/>
      </c>
      <c r="CI31" s="86"/>
      <c r="CJ31" s="43"/>
    </row>
    <row r="32" spans="2:88" x14ac:dyDescent="0.35">
      <c r="B32" s="25"/>
      <c r="C32" s="80">
        <v>269</v>
      </c>
      <c r="D32" s="128" t="s">
        <v>85</v>
      </c>
      <c r="E32" s="129" t="s">
        <v>109</v>
      </c>
      <c r="F32" s="160" t="s">
        <v>622</v>
      </c>
      <c r="G32" s="129"/>
      <c r="H32" s="129">
        <v>2507</v>
      </c>
      <c r="I32" s="129">
        <v>4524</v>
      </c>
      <c r="J32" s="129">
        <v>2</v>
      </c>
      <c r="K32" s="129">
        <f>J32</f>
        <v>2</v>
      </c>
      <c r="L32" s="145">
        <v>38.752169074000001</v>
      </c>
      <c r="M32" s="145">
        <v>-121.2874017</v>
      </c>
      <c r="N32" s="129" t="s">
        <v>98</v>
      </c>
      <c r="O32" s="129" t="s">
        <v>94</v>
      </c>
      <c r="P32" s="129" t="s">
        <v>94</v>
      </c>
      <c r="Q32" s="129" t="s">
        <v>94</v>
      </c>
      <c r="R32" s="129" t="s">
        <v>95</v>
      </c>
      <c r="S32" s="129" t="s">
        <v>107</v>
      </c>
      <c r="T32" s="129" t="s">
        <v>97</v>
      </c>
      <c r="U32" s="129" t="s">
        <v>98</v>
      </c>
      <c r="V32" s="129" t="s">
        <v>94</v>
      </c>
      <c r="W32" s="129" t="s">
        <v>94</v>
      </c>
      <c r="X32" s="129" t="s">
        <v>95</v>
      </c>
      <c r="Y32" s="129" t="s">
        <v>94</v>
      </c>
      <c r="Z32" s="129" t="s">
        <v>94</v>
      </c>
      <c r="AA32" s="129" t="s">
        <v>99</v>
      </c>
      <c r="AB32" s="81" t="s">
        <v>96</v>
      </c>
      <c r="AC32" s="129" t="s">
        <v>412</v>
      </c>
      <c r="AD32" s="81">
        <v>8.5</v>
      </c>
      <c r="AE32" s="129" t="s">
        <v>96</v>
      </c>
      <c r="AF32" s="129" t="s">
        <v>96</v>
      </c>
      <c r="AG32" s="129" t="s">
        <v>94</v>
      </c>
      <c r="AH32" s="81" t="s">
        <v>96</v>
      </c>
      <c r="AI32" s="81">
        <f>INDEX('[1]Full New Stop'!$BJ:$BJ, MATCH(F32,'[1]Full New Stop'!$E:$E, 0))</f>
        <v>2</v>
      </c>
      <c r="AJ32" s="81" t="str">
        <f>INDEX('[1]Full New Stop'!$BF:$BF, MATCH(F32,'[1]Full New Stop'!$E:$E, 0))</f>
        <v>Historic Roseville</v>
      </c>
      <c r="AK32" s="81">
        <v>0</v>
      </c>
      <c r="AL32" s="81" t="s">
        <v>109</v>
      </c>
      <c r="AM32" s="81" t="s">
        <v>104</v>
      </c>
      <c r="AN32" s="81" t="str">
        <f>INDEX('[1]Full New Stop'!$AG:$AG, MATCH(F32,'[1]Full New Stop'!$E:$E, 0))</f>
        <v>Y</v>
      </c>
      <c r="AO32" s="81" t="str">
        <f>INDEX('[1]Full New Stop'!$AH:$AH, MATCH(F32,'[1]Full New Stop'!$E:$E, 0))</f>
        <v>Tree</v>
      </c>
      <c r="AP32" s="129"/>
      <c r="AQ32" s="82" t="str">
        <f t="shared" si="27"/>
        <v/>
      </c>
      <c r="AR32" s="82" t="str">
        <f t="shared" si="27"/>
        <v/>
      </c>
      <c r="AS32" s="82" t="str">
        <f t="shared" si="27"/>
        <v/>
      </c>
      <c r="AT32" s="82" t="str">
        <f t="shared" si="27"/>
        <v/>
      </c>
      <c r="AU32" s="82" t="str">
        <f t="shared" si="27"/>
        <v/>
      </c>
      <c r="AV32" s="82" t="str">
        <f t="shared" si="27"/>
        <v/>
      </c>
      <c r="AW32" s="82" t="str">
        <f t="shared" si="27"/>
        <v/>
      </c>
      <c r="AX32" s="82" t="str">
        <f t="shared" si="27"/>
        <v/>
      </c>
      <c r="AY32" s="82" t="str">
        <f t="shared" si="27"/>
        <v/>
      </c>
      <c r="AZ32" s="82" t="str">
        <f t="shared" si="27"/>
        <v/>
      </c>
      <c r="BA32" s="82" t="str">
        <f t="shared" si="27"/>
        <v/>
      </c>
      <c r="BB32" s="82"/>
      <c r="BC32" s="82" t="str">
        <f t="shared" si="2"/>
        <v>Roseville</v>
      </c>
      <c r="BD32" s="82"/>
      <c r="BE32" s="82">
        <f t="shared" si="3"/>
        <v>-1</v>
      </c>
      <c r="BF32" s="204" t="s">
        <v>103</v>
      </c>
      <c r="BG32" s="82"/>
      <c r="BH32" s="82" t="str">
        <f t="shared" si="4"/>
        <v/>
      </c>
      <c r="BI32" s="82" t="str">
        <f t="shared" si="5"/>
        <v>X</v>
      </c>
      <c r="BJ32" s="82" t="str">
        <f t="shared" si="6"/>
        <v/>
      </c>
      <c r="BK32" s="82" t="str">
        <f t="shared" si="7"/>
        <v/>
      </c>
      <c r="BL32" s="82" t="str">
        <f t="shared" si="8"/>
        <v/>
      </c>
      <c r="BM32" s="82" t="str">
        <f t="shared" si="9"/>
        <v/>
      </c>
      <c r="BN32" s="82" t="str">
        <f t="shared" si="10"/>
        <v/>
      </c>
      <c r="BO32" s="82" t="str">
        <f t="shared" si="11"/>
        <v/>
      </c>
      <c r="BP32" s="82" t="str">
        <f t="shared" si="12"/>
        <v>X</v>
      </c>
      <c r="BQ32" s="82" t="str">
        <f t="shared" si="13"/>
        <v/>
      </c>
      <c r="BR32" s="82" t="str">
        <f t="shared" si="14"/>
        <v/>
      </c>
      <c r="BS32" s="82" t="str">
        <f t="shared" si="15"/>
        <v>X</v>
      </c>
      <c r="BT32" s="82" t="str">
        <f t="shared" si="16"/>
        <v/>
      </c>
      <c r="BU32" s="82" t="str">
        <f t="shared" si="17"/>
        <v>X</v>
      </c>
      <c r="BV32" s="82"/>
      <c r="BW32" s="82" t="str">
        <f t="shared" si="18"/>
        <v>X</v>
      </c>
      <c r="BX32" s="82" t="str">
        <f t="shared" si="19"/>
        <v/>
      </c>
      <c r="BY32" s="82" t="str">
        <f t="shared" si="20"/>
        <v>X</v>
      </c>
      <c r="BZ32" s="82" t="s">
        <v>104</v>
      </c>
      <c r="CA32" s="82"/>
      <c r="CB32" s="82"/>
      <c r="CC32" s="82"/>
      <c r="CD32" s="82" t="str">
        <f t="shared" si="21"/>
        <v/>
      </c>
      <c r="CE32" s="82" t="s">
        <v>104</v>
      </c>
      <c r="CF32" s="82"/>
      <c r="CG32" s="82" t="str">
        <f t="shared" si="22"/>
        <v/>
      </c>
      <c r="CH32" s="82" t="str">
        <f t="shared" si="23"/>
        <v/>
      </c>
      <c r="CI32" s="82"/>
      <c r="CJ32" s="42"/>
    </row>
    <row r="33" spans="2:88" x14ac:dyDescent="0.35">
      <c r="B33" s="27"/>
      <c r="C33" s="84">
        <v>288</v>
      </c>
      <c r="D33" s="126" t="s">
        <v>85</v>
      </c>
      <c r="E33" s="127" t="s">
        <v>109</v>
      </c>
      <c r="F33" s="163" t="s">
        <v>623</v>
      </c>
      <c r="G33" s="127"/>
      <c r="H33" s="127">
        <v>3212</v>
      </c>
      <c r="I33" s="127">
        <v>3234</v>
      </c>
      <c r="J33" s="127">
        <v>2</v>
      </c>
      <c r="K33" s="127">
        <f>J33</f>
        <v>2</v>
      </c>
      <c r="L33" s="146">
        <v>38.795162558999998</v>
      </c>
      <c r="M33" s="146">
        <v>-121.29190441999999</v>
      </c>
      <c r="N33" s="127" t="s">
        <v>98</v>
      </c>
      <c r="O33" s="127" t="s">
        <v>94</v>
      </c>
      <c r="P33" s="127" t="s">
        <v>94</v>
      </c>
      <c r="Q33" s="127" t="s">
        <v>94</v>
      </c>
      <c r="R33" s="127" t="s">
        <v>95</v>
      </c>
      <c r="S33" s="127" t="s">
        <v>94</v>
      </c>
      <c r="T33" s="127" t="s">
        <v>98</v>
      </c>
      <c r="U33" s="127" t="s">
        <v>122</v>
      </c>
      <c r="V33" s="127" t="s">
        <v>94</v>
      </c>
      <c r="W33" s="127" t="s">
        <v>94</v>
      </c>
      <c r="X33" s="127" t="s">
        <v>95</v>
      </c>
      <c r="Y33" s="127" t="s">
        <v>94</v>
      </c>
      <c r="Z33" s="127" t="s">
        <v>94</v>
      </c>
      <c r="AA33" s="127" t="s">
        <v>99</v>
      </c>
      <c r="AB33" s="85" t="s">
        <v>96</v>
      </c>
      <c r="AC33" s="127" t="s">
        <v>449</v>
      </c>
      <c r="AD33" s="85">
        <v>8.5</v>
      </c>
      <c r="AE33" s="127" t="s">
        <v>96</v>
      </c>
      <c r="AF33" s="127" t="s">
        <v>96</v>
      </c>
      <c r="AG33" s="127" t="s">
        <v>94</v>
      </c>
      <c r="AH33" s="85" t="s">
        <v>96</v>
      </c>
      <c r="AI33" s="85">
        <f>INDEX('[1]Full New Stop'!$BJ:$BJ, MATCH(F33,'[1]Full New Stop'!$E:$E, 0))</f>
        <v>2</v>
      </c>
      <c r="AJ33" s="85" t="str">
        <f>INDEX('[1]Full New Stop'!$BF:$BF, MATCH(F33,'[1]Full New Stop'!$E:$E, 0))</f>
        <v>Chili's</v>
      </c>
      <c r="AK33" s="85">
        <v>0</v>
      </c>
      <c r="AL33" s="85" t="s">
        <v>109</v>
      </c>
      <c r="AM33" s="85" t="s">
        <v>104</v>
      </c>
      <c r="AN33" s="85" t="str">
        <f>INDEX('[1]Full New Stop'!$AG:$AG, MATCH(F33,'[1]Full New Stop'!$E:$E, 0))</f>
        <v>Y</v>
      </c>
      <c r="AO33" s="85" t="str">
        <f>INDEX('[1]Full New Stop'!$AH:$AH, MATCH(F33,'[1]Full New Stop'!$E:$E, 0))</f>
        <v>Partial Trees</v>
      </c>
      <c r="AP33" s="127"/>
      <c r="AQ33" s="86"/>
      <c r="AR33" s="86"/>
      <c r="AS33" s="86"/>
      <c r="AT33" s="86"/>
      <c r="AU33" s="86"/>
      <c r="AV33" s="86"/>
      <c r="AW33" s="86"/>
      <c r="AX33" s="86"/>
      <c r="AY33" s="86"/>
      <c r="AZ33" s="86"/>
      <c r="BA33" s="86"/>
      <c r="BB33" s="86"/>
      <c r="BC33" s="86" t="str">
        <f t="shared" si="2"/>
        <v>Roseville</v>
      </c>
      <c r="BD33" s="86"/>
      <c r="BE33" s="82">
        <f t="shared" si="3"/>
        <v>-1</v>
      </c>
      <c r="BF33" s="205" t="s">
        <v>103</v>
      </c>
      <c r="BG33" s="86"/>
      <c r="BH33" s="86" t="str">
        <f t="shared" si="4"/>
        <v>X</v>
      </c>
      <c r="BI33" s="86" t="str">
        <f t="shared" si="5"/>
        <v>X</v>
      </c>
      <c r="BJ33" s="86" t="str">
        <f t="shared" si="6"/>
        <v/>
      </c>
      <c r="BK33" s="86" t="str">
        <f t="shared" si="7"/>
        <v/>
      </c>
      <c r="BL33" s="86" t="str">
        <f t="shared" si="8"/>
        <v/>
      </c>
      <c r="BM33" s="86" t="str">
        <f t="shared" si="9"/>
        <v/>
      </c>
      <c r="BN33" s="86" t="str">
        <f t="shared" si="10"/>
        <v/>
      </c>
      <c r="BO33" s="86" t="str">
        <f t="shared" si="11"/>
        <v/>
      </c>
      <c r="BP33" s="86" t="str">
        <f t="shared" si="12"/>
        <v>X</v>
      </c>
      <c r="BQ33" s="86" t="str">
        <f t="shared" si="13"/>
        <v/>
      </c>
      <c r="BR33" s="86" t="str">
        <f t="shared" si="14"/>
        <v/>
      </c>
      <c r="BS33" s="86" t="str">
        <f t="shared" si="15"/>
        <v>X</v>
      </c>
      <c r="BT33" s="86" t="str">
        <f t="shared" si="16"/>
        <v/>
      </c>
      <c r="BU33" s="86" t="str">
        <f t="shared" si="17"/>
        <v>X</v>
      </c>
      <c r="BV33" s="86"/>
      <c r="BW33" s="86" t="str">
        <f t="shared" si="18"/>
        <v>X</v>
      </c>
      <c r="BX33" s="86" t="str">
        <f t="shared" si="19"/>
        <v/>
      </c>
      <c r="BY33" s="86" t="str">
        <f t="shared" si="20"/>
        <v>X</v>
      </c>
      <c r="BZ33" s="86" t="s">
        <v>104</v>
      </c>
      <c r="CA33" s="86"/>
      <c r="CB33" s="86"/>
      <c r="CC33" s="86"/>
      <c r="CD33" s="86" t="str">
        <f t="shared" si="21"/>
        <v/>
      </c>
      <c r="CE33" s="86" t="s">
        <v>104</v>
      </c>
      <c r="CF33" s="86"/>
      <c r="CG33" s="86" t="str">
        <f t="shared" si="22"/>
        <v/>
      </c>
      <c r="CH33" s="86" t="str">
        <f t="shared" si="23"/>
        <v/>
      </c>
      <c r="CI33" s="86"/>
      <c r="CJ33" s="43"/>
    </row>
    <row r="34" spans="2:88" ht="8.65" customHeight="1" x14ac:dyDescent="0.35">
      <c r="B34" s="103"/>
      <c r="C34" s="104"/>
      <c r="D34" s="105"/>
      <c r="E34" s="108"/>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8"/>
      <c r="AR34" s="108"/>
      <c r="AS34" s="108"/>
      <c r="AT34" s="108"/>
      <c r="AU34" s="108"/>
      <c r="AV34" s="108"/>
      <c r="AW34" s="108"/>
      <c r="AX34" s="108"/>
      <c r="AY34" s="108"/>
      <c r="AZ34" s="108"/>
      <c r="BA34" s="108"/>
      <c r="BB34" s="108"/>
      <c r="BC34" s="108"/>
      <c r="BD34" s="108"/>
      <c r="BE34" s="82"/>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11"/>
    </row>
    <row r="35" spans="2:88" ht="17.649999999999999" customHeight="1" x14ac:dyDescent="0.35">
      <c r="B35" s="25"/>
      <c r="C35" s="80"/>
      <c r="D35" s="119" t="s">
        <v>135</v>
      </c>
      <c r="E35" s="81"/>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1"/>
      <c r="AR35" s="81"/>
      <c r="AS35" s="81"/>
      <c r="AT35" s="81"/>
      <c r="AU35" s="81"/>
      <c r="AV35" s="81"/>
      <c r="AW35" s="81"/>
      <c r="AX35" s="81"/>
      <c r="AY35" s="81"/>
      <c r="AZ35" s="81"/>
      <c r="BA35" s="81"/>
      <c r="BB35" s="81"/>
      <c r="BC35" s="81"/>
      <c r="BD35" s="81"/>
      <c r="BE35" s="86"/>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26"/>
    </row>
    <row r="36" spans="2:88" ht="28.15" customHeight="1" x14ac:dyDescent="0.35">
      <c r="B36" s="25"/>
      <c r="C36" s="81"/>
      <c r="D36" s="228" t="s">
        <v>136</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6"/>
    </row>
    <row r="37" spans="2:88" x14ac:dyDescent="0.35">
      <c r="B37" s="25"/>
      <c r="C37" s="81"/>
      <c r="D37" s="113" t="s">
        <v>137</v>
      </c>
      <c r="E37" s="81"/>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1"/>
      <c r="AR37" s="81"/>
      <c r="AS37" s="81"/>
      <c r="AT37" s="81"/>
      <c r="AU37" s="81"/>
      <c r="AV37" s="81"/>
      <c r="AW37" s="81"/>
      <c r="AX37" s="81"/>
      <c r="AY37" s="81"/>
      <c r="AZ37" s="81"/>
      <c r="BA37" s="81"/>
      <c r="BB37" s="81"/>
      <c r="BC37" s="81"/>
      <c r="BD37" s="81"/>
      <c r="BE37" s="86"/>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26"/>
    </row>
    <row r="38" spans="2:88" x14ac:dyDescent="0.35">
      <c r="B38" s="25"/>
      <c r="C38" s="81"/>
      <c r="D38" s="113" t="s">
        <v>138</v>
      </c>
      <c r="E38" s="81"/>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1"/>
      <c r="AR38" s="81"/>
      <c r="AS38" s="81"/>
      <c r="AT38" s="81"/>
      <c r="AU38" s="81"/>
      <c r="AV38" s="81"/>
      <c r="AW38" s="81"/>
      <c r="AX38" s="81"/>
      <c r="AY38" s="81"/>
      <c r="AZ38" s="81"/>
      <c r="BA38" s="81"/>
      <c r="BB38" s="81"/>
      <c r="BC38" s="81"/>
      <c r="BD38" s="81"/>
      <c r="BE38" s="82"/>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26"/>
    </row>
    <row r="39" spans="2:88" x14ac:dyDescent="0.35">
      <c r="B39" s="25"/>
      <c r="C39" s="81"/>
      <c r="D39" s="113" t="s">
        <v>139</v>
      </c>
      <c r="E39" s="8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1"/>
      <c r="AR39" s="81"/>
      <c r="AS39" s="81"/>
      <c r="AT39" s="81"/>
      <c r="AU39" s="81"/>
      <c r="AV39" s="81"/>
      <c r="AW39" s="81"/>
      <c r="AX39" s="81"/>
      <c r="AY39" s="81"/>
      <c r="AZ39" s="81"/>
      <c r="BA39" s="81"/>
      <c r="BB39" s="81"/>
      <c r="BC39" s="81"/>
      <c r="BD39" s="81"/>
      <c r="BE39" s="86"/>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26"/>
    </row>
    <row r="40" spans="2:88" ht="7.9" customHeight="1" thickBot="1" x14ac:dyDescent="0.4">
      <c r="B40" s="29"/>
      <c r="C40" s="31"/>
      <c r="D40" s="31"/>
      <c r="E40" s="31"/>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1"/>
      <c r="AR40" s="31"/>
      <c r="AS40" s="31"/>
      <c r="AT40" s="31"/>
      <c r="AU40" s="31"/>
      <c r="AV40" s="31"/>
      <c r="AW40" s="31"/>
      <c r="AX40" s="31"/>
      <c r="AY40" s="31"/>
      <c r="AZ40" s="31"/>
      <c r="BA40" s="31"/>
      <c r="BB40" s="31"/>
      <c r="BC40" s="31"/>
      <c r="BD40" s="31"/>
      <c r="BE40" s="82"/>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2"/>
    </row>
    <row r="41" spans="2:88" x14ac:dyDescent="0.35">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BE41" s="108"/>
    </row>
    <row r="42" spans="2:88" x14ac:dyDescent="0.35">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BE42" s="81"/>
    </row>
    <row r="43" spans="2:88" x14ac:dyDescent="0.35">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BE43" s="86"/>
    </row>
    <row r="44" spans="2:88" x14ac:dyDescent="0.35">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BE44" s="81"/>
    </row>
    <row r="45" spans="2:88" x14ac:dyDescent="0.35">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BE45" s="81"/>
    </row>
    <row r="46" spans="2:88" x14ac:dyDescent="0.35">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BE46" s="81"/>
    </row>
    <row r="47" spans="2:88" ht="15" thickBot="1" x14ac:dyDescent="0.4">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BE47" s="31"/>
    </row>
    <row r="48" spans="2:88" x14ac:dyDescent="0.35">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6:42" x14ac:dyDescent="0.35">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6:42" x14ac:dyDescent="0.35">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6:42" x14ac:dyDescent="0.35">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6:42" x14ac:dyDescent="0.3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6:42" x14ac:dyDescent="0.3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6:42" x14ac:dyDescent="0.35">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6:42" x14ac:dyDescent="0.35">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6:42" x14ac:dyDescent="0.35">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6:42" x14ac:dyDescent="0.35">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6:42" x14ac:dyDescent="0.35">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6:42" x14ac:dyDescent="0.35">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6:42" x14ac:dyDescent="0.35">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6:42" x14ac:dyDescent="0.35">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2" x14ac:dyDescent="0.35">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6:42" x14ac:dyDescent="0.35">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6:42" x14ac:dyDescent="0.35">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6:42" x14ac:dyDescent="0.35">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6:42" x14ac:dyDescent="0.35">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6:42" x14ac:dyDescent="0.35">
      <c r="F67" s="2"/>
      <c r="G67" s="2"/>
      <c r="H67" s="2"/>
      <c r="I67" s="2"/>
      <c r="J67" s="2"/>
      <c r="K67" s="2"/>
      <c r="L67" s="2"/>
      <c r="M67" s="2"/>
      <c r="N67" s="2"/>
      <c r="O67" s="2"/>
      <c r="P67" s="2"/>
      <c r="Q67" s="2"/>
      <c r="R67" s="2"/>
      <c r="S67" s="3"/>
      <c r="T67" s="2"/>
      <c r="U67" s="2"/>
      <c r="V67" s="3"/>
      <c r="W67" s="3"/>
      <c r="X67" s="3"/>
      <c r="Y67" s="3"/>
      <c r="Z67" s="3"/>
      <c r="AA67" s="3"/>
      <c r="AB67" s="3"/>
      <c r="AC67" s="3"/>
      <c r="AD67" s="3"/>
      <c r="AE67" s="3"/>
      <c r="AF67" s="3"/>
      <c r="AG67" s="3"/>
      <c r="AH67" s="3"/>
      <c r="AI67" s="3"/>
      <c r="AJ67" s="3"/>
      <c r="AK67" s="3"/>
      <c r="AL67" s="3"/>
      <c r="AM67" s="3"/>
      <c r="AN67" s="3"/>
      <c r="AO67" s="3"/>
      <c r="AP67" s="3"/>
    </row>
    <row r="68" spans="6:42" x14ac:dyDescent="0.35">
      <c r="F68" s="2"/>
      <c r="G68" s="2"/>
      <c r="H68" s="2"/>
      <c r="I68" s="2"/>
      <c r="J68" s="2"/>
      <c r="K68" s="2"/>
      <c r="L68" s="2"/>
      <c r="M68" s="2"/>
      <c r="N68" s="2"/>
      <c r="O68" s="2"/>
      <c r="P68" s="2"/>
      <c r="Q68" s="2"/>
      <c r="R68" s="2"/>
      <c r="S68" s="3"/>
      <c r="T68" s="2"/>
      <c r="U68" s="2"/>
      <c r="V68" s="3"/>
      <c r="W68" s="3"/>
      <c r="X68" s="3"/>
      <c r="Y68" s="3"/>
      <c r="Z68" s="3"/>
      <c r="AA68" s="3"/>
      <c r="AB68" s="3"/>
      <c r="AC68" s="3"/>
      <c r="AD68" s="3"/>
      <c r="AE68" s="3"/>
      <c r="AF68" s="3"/>
      <c r="AG68" s="3"/>
      <c r="AH68" s="3"/>
      <c r="AI68" s="3"/>
      <c r="AJ68" s="3"/>
      <c r="AK68" s="3"/>
      <c r="AL68" s="3"/>
      <c r="AM68" s="3"/>
      <c r="AN68" s="3"/>
      <c r="AO68" s="3"/>
      <c r="AP68" s="3"/>
    </row>
    <row r="69" spans="6:42" x14ac:dyDescent="0.35">
      <c r="F69" s="2"/>
      <c r="G69" s="2"/>
      <c r="H69" s="2"/>
      <c r="I69" s="2"/>
      <c r="J69" s="2"/>
      <c r="K69" s="2"/>
      <c r="L69" s="2"/>
      <c r="M69" s="2"/>
      <c r="N69" s="2"/>
      <c r="O69" s="2"/>
      <c r="P69" s="2"/>
      <c r="Q69" s="2"/>
      <c r="R69" s="2"/>
      <c r="S69" s="3"/>
      <c r="T69" s="2"/>
      <c r="U69" s="2"/>
      <c r="V69" s="3"/>
      <c r="W69" s="3"/>
      <c r="X69" s="3"/>
      <c r="Y69" s="3"/>
      <c r="Z69" s="3"/>
      <c r="AA69" s="3"/>
      <c r="AB69" s="3"/>
      <c r="AC69" s="3"/>
      <c r="AD69" s="3"/>
      <c r="AE69" s="3"/>
      <c r="AF69" s="3"/>
      <c r="AG69" s="3"/>
      <c r="AH69" s="3"/>
      <c r="AI69" s="3"/>
      <c r="AJ69" s="3"/>
      <c r="AK69" s="3"/>
      <c r="AL69" s="3"/>
      <c r="AM69" s="3"/>
      <c r="AN69" s="3"/>
      <c r="AO69" s="3"/>
      <c r="AP69" s="3"/>
    </row>
    <row r="70" spans="6:42" x14ac:dyDescent="0.35">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6:42" x14ac:dyDescent="0.3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6:42" x14ac:dyDescent="0.35">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6:42" x14ac:dyDescent="0.35">
      <c r="F73" s="2"/>
      <c r="G73" s="2"/>
      <c r="H73" s="2"/>
      <c r="I73" s="2"/>
      <c r="J73" s="2"/>
      <c r="K73" s="2"/>
      <c r="L73" s="2"/>
      <c r="M73" s="2"/>
      <c r="N73" s="5"/>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6:42" x14ac:dyDescent="0.35">
      <c r="F74" s="2"/>
      <c r="G74" s="2"/>
      <c r="H74" s="2"/>
      <c r="I74" s="2"/>
      <c r="J74" s="2"/>
      <c r="K74" s="2"/>
      <c r="L74" s="2"/>
      <c r="M74" s="2"/>
      <c r="N74" s="5"/>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6:42" x14ac:dyDescent="0.35">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6:42" x14ac:dyDescent="0.35">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6:42" x14ac:dyDescent="0.35">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6:42" x14ac:dyDescent="0.3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6:42" x14ac:dyDescent="0.3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6:42" x14ac:dyDescent="0.35">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6:42" x14ac:dyDescent="0.35">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6:42" x14ac:dyDescent="0.35">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6:42" x14ac:dyDescent="0.35">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6:42" x14ac:dyDescent="0.35">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6:42"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6:42" x14ac:dyDescent="0.35">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6:42" x14ac:dyDescent="0.3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6:42"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6:42"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6:42"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6:42"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6:42"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6:42"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6:42"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6:42"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6:42"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row>
    <row r="118" spans="6:42" x14ac:dyDescent="0.35">
      <c r="F118" s="4"/>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42"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6:42"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42"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6:42" x14ac:dyDescent="0.35">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41" ht="5.25" customHeight="1" x14ac:dyDescent="0.35"/>
  </sheetData>
  <sortState xmlns:xlrd2="http://schemas.microsoft.com/office/spreadsheetml/2017/richdata2" ref="A8:CJ33">
    <sortCondition descending="1" ref="BL8:BL33"/>
    <sortCondition descending="1" ref="BE8:BE33"/>
    <sortCondition ref="BD8:BD33" customList="Transfer Stop,Equity Area,Key Destination,School Zone,Commuter"/>
  </sortState>
  <mergeCells count="21">
    <mergeCell ref="CG6:CG7"/>
    <mergeCell ref="CH6:CH7"/>
    <mergeCell ref="CI6:CI7"/>
    <mergeCell ref="CG5:CI5"/>
    <mergeCell ref="D36:CI36"/>
    <mergeCell ref="AQ6:BA6"/>
    <mergeCell ref="CD5:CE5"/>
    <mergeCell ref="BV6:BV7"/>
    <mergeCell ref="BI6:BK6"/>
    <mergeCell ref="BS6:BT6"/>
    <mergeCell ref="BH5:BU5"/>
    <mergeCell ref="BL6:BL7"/>
    <mergeCell ref="BP6:BQ6"/>
    <mergeCell ref="BR6:BR7"/>
    <mergeCell ref="BU6:BU7"/>
    <mergeCell ref="BW5:CB5"/>
    <mergeCell ref="BW6:BX6"/>
    <mergeCell ref="BY6:BY7"/>
    <mergeCell ref="BZ6:BZ7"/>
    <mergeCell ref="CD6:CD7"/>
    <mergeCell ref="CE6:CE7"/>
  </mergeCells>
  <phoneticPr fontId="8" type="noConversion"/>
  <pageMargins left="0.7" right="0.7" top="0.75" bottom="0.75" header="0.3" footer="0.3"/>
  <pageSetup scale="53" fitToHeight="0" orientation="landscape"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FACA-755E-4064-9C16-FE1B66AA0E70}">
  <sheetPr>
    <pageSetUpPr fitToPage="1"/>
  </sheetPr>
  <dimension ref="B2:CJ260"/>
  <sheetViews>
    <sheetView zoomScale="80" zoomScaleNormal="80" zoomScaleSheetLayoutView="40" zoomScalePageLayoutView="25" workbookViewId="0">
      <pane ySplit="7" topLeftCell="A62" activePane="bottomLeft" state="frozen"/>
      <selection activeCell="CL1" sqref="CL1:CL1048576"/>
      <selection pane="bottomLeft" activeCell="F78" sqref="F78"/>
    </sheetView>
  </sheetViews>
  <sheetFormatPr defaultRowHeight="14.5" x14ac:dyDescent="0.35"/>
  <cols>
    <col min="2" max="2" width="1.26953125" customWidth="1"/>
    <col min="3" max="3" width="9" hidden="1" customWidth="1"/>
    <col min="5" max="5" width="53.81640625" hidden="1" customWidth="1"/>
    <col min="6" max="6" width="39" customWidth="1"/>
    <col min="7" max="11" width="9" hidden="1" customWidth="1"/>
    <col min="12" max="12" width="11.26953125" hidden="1" customWidth="1"/>
    <col min="13" max="13" width="12.81640625" hidden="1" customWidth="1"/>
    <col min="14" max="34" width="9" hidden="1" customWidth="1"/>
    <col min="35" max="35" width="18" hidden="1" customWidth="1"/>
    <col min="36" max="36" width="17" hidden="1" customWidth="1"/>
    <col min="37" max="37" width="137.26953125" hidden="1" customWidth="1"/>
    <col min="38" max="40" width="15.81640625" hidden="1" customWidth="1"/>
    <col min="41" max="41" width="12.26953125" hidden="1" customWidth="1"/>
    <col min="42" max="42" width="1.26953125" customWidth="1"/>
    <col min="43" max="52" width="3.81640625" customWidth="1"/>
    <col min="53" max="53" width="4.54296875" customWidth="1"/>
    <col min="54" max="54" width="1.26953125" customWidth="1"/>
    <col min="55" max="55" width="26.7265625" hidden="1" customWidth="1"/>
    <col min="56" max="56" width="16.1796875" customWidth="1"/>
    <col min="57" max="57" width="16.1796875" hidden="1" customWidth="1"/>
    <col min="58" max="58" width="16.1796875" customWidth="1"/>
    <col min="59" max="59" width="1.26953125" customWidth="1"/>
    <col min="61" max="63" width="4.54296875" customWidth="1"/>
    <col min="64" max="64" width="9.81640625" customWidth="1"/>
    <col min="65" max="65" width="6.26953125" hidden="1" customWidth="1"/>
    <col min="66" max="67" width="7.26953125" hidden="1" customWidth="1"/>
    <col min="68" max="69" width="4.54296875" customWidth="1"/>
    <col min="70" max="70" width="1.26953125" customWidth="1"/>
    <col min="71" max="71" width="10" customWidth="1"/>
    <col min="72" max="72" width="4.54296875" hidden="1" customWidth="1"/>
    <col min="73" max="73" width="0.26953125" hidden="1" customWidth="1"/>
    <col min="74" max="74" width="9" hidden="1" customWidth="1"/>
    <col min="75" max="75" width="7.54296875" hidden="1" customWidth="1"/>
    <col min="76" max="76" width="9" customWidth="1"/>
    <col min="77" max="77" width="9" hidden="1" customWidth="1"/>
    <col min="78" max="78" width="8" hidden="1" customWidth="1"/>
    <col min="79" max="79" width="9" hidden="1" customWidth="1"/>
    <col min="80" max="80" width="0.54296875" hidden="1" customWidth="1"/>
    <col min="81" max="81" width="1.26953125" customWidth="1"/>
    <col min="82" max="82" width="15.54296875" customWidth="1"/>
    <col min="83" max="83" width="0" hidden="1" customWidth="1"/>
    <col min="84" max="84" width="1.26953125" customWidth="1"/>
    <col min="85" max="85" width="11" customWidth="1"/>
    <col min="86" max="87" width="12.54296875" customWidth="1"/>
    <col min="88" max="88" width="1.26953125" customWidth="1"/>
  </cols>
  <sheetData>
    <row r="2" spans="2:88"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row>
    <row r="3" spans="2:88" ht="9" customHeight="1" x14ac:dyDescent="0.35">
      <c r="B3" s="7"/>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9"/>
    </row>
    <row r="4" spans="2:88" ht="22.5" x14ac:dyDescent="0.45">
      <c r="B4" s="10"/>
      <c r="C4" s="76"/>
      <c r="D4" s="73" t="s">
        <v>454</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11"/>
    </row>
    <row r="5" spans="2:88" ht="42" customHeight="1" x14ac:dyDescent="0.35">
      <c r="B5" s="10"/>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87"/>
      <c r="AR5" s="87"/>
      <c r="AS5" s="87"/>
      <c r="AT5" s="87"/>
      <c r="AU5" s="87"/>
      <c r="AV5" s="87"/>
      <c r="AW5" s="87"/>
      <c r="AX5" s="87"/>
      <c r="AY5" s="87"/>
      <c r="AZ5" s="87"/>
      <c r="BA5" s="87"/>
      <c r="BB5" s="87"/>
      <c r="BC5" s="87"/>
      <c r="BD5" s="76"/>
      <c r="BE5" s="88"/>
      <c r="BF5" s="76"/>
      <c r="BG5" s="76"/>
      <c r="BH5" s="229" t="s">
        <v>23</v>
      </c>
      <c r="BI5" s="229"/>
      <c r="BJ5" s="229"/>
      <c r="BK5" s="229"/>
      <c r="BL5" s="229"/>
      <c r="BM5" s="229"/>
      <c r="BN5" s="229"/>
      <c r="BO5" s="229"/>
      <c r="BP5" s="229"/>
      <c r="BQ5" s="229"/>
      <c r="BR5" s="18"/>
      <c r="BS5" s="214" t="s">
        <v>24</v>
      </c>
      <c r="BT5" s="215"/>
      <c r="BU5" s="215"/>
      <c r="BV5" s="215"/>
      <c r="BW5" s="215"/>
      <c r="BX5" s="216"/>
      <c r="BY5" s="76"/>
      <c r="BZ5" s="87"/>
      <c r="CA5" s="88"/>
      <c r="CB5" s="88"/>
      <c r="CC5" s="88"/>
      <c r="CD5" s="214" t="s">
        <v>25</v>
      </c>
      <c r="CE5" s="216"/>
      <c r="CF5" s="41"/>
      <c r="CG5" s="214" t="s">
        <v>26</v>
      </c>
      <c r="CH5" s="215"/>
      <c r="CI5" s="216"/>
      <c r="CJ5" s="11"/>
    </row>
    <row r="6" spans="2:88" ht="15.75" customHeight="1" x14ac:dyDescent="0.35">
      <c r="B6" s="10"/>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229" t="s">
        <v>27</v>
      </c>
      <c r="AR6" s="229"/>
      <c r="AS6" s="229"/>
      <c r="AT6" s="229"/>
      <c r="AU6" s="229"/>
      <c r="AV6" s="229"/>
      <c r="AW6" s="229"/>
      <c r="AX6" s="229"/>
      <c r="AY6" s="229"/>
      <c r="AZ6" s="229"/>
      <c r="BA6" s="229"/>
      <c r="BB6" s="148"/>
      <c r="BC6" s="88"/>
      <c r="BD6" s="89"/>
      <c r="BE6" s="88"/>
      <c r="BF6" s="65"/>
      <c r="BG6" s="65"/>
      <c r="BH6" s="24" t="s">
        <v>28</v>
      </c>
      <c r="BI6" s="217" t="s">
        <v>29</v>
      </c>
      <c r="BJ6" s="218"/>
      <c r="BK6" s="219"/>
      <c r="BL6" s="224" t="s">
        <v>30</v>
      </c>
      <c r="BM6" s="33" t="s">
        <v>31</v>
      </c>
      <c r="BN6" s="33"/>
      <c r="BO6" s="33"/>
      <c r="BP6" s="217" t="s">
        <v>32</v>
      </c>
      <c r="BQ6" s="219"/>
      <c r="BR6" s="242"/>
      <c r="BS6" s="224" t="s">
        <v>12</v>
      </c>
      <c r="BT6" s="15" t="s">
        <v>33</v>
      </c>
      <c r="BU6" s="17"/>
      <c r="BV6" s="45" t="s">
        <v>195</v>
      </c>
      <c r="BW6" s="88"/>
      <c r="BX6" s="224" t="s">
        <v>35</v>
      </c>
      <c r="BY6" s="12" t="s">
        <v>36</v>
      </c>
      <c r="BZ6" s="232" t="s">
        <v>37</v>
      </c>
      <c r="CA6" s="12" t="s">
        <v>38</v>
      </c>
      <c r="CB6" s="232" t="s">
        <v>39</v>
      </c>
      <c r="CC6" s="65"/>
      <c r="CD6" s="224" t="s">
        <v>6</v>
      </c>
      <c r="CE6" s="88" t="s">
        <v>9</v>
      </c>
      <c r="CF6" s="89"/>
      <c r="CG6" s="224" t="s">
        <v>40</v>
      </c>
      <c r="CH6" s="226" t="s">
        <v>41</v>
      </c>
      <c r="CI6" s="224" t="s">
        <v>42</v>
      </c>
      <c r="CJ6" s="64"/>
    </row>
    <row r="7" spans="2:88" ht="93.4" customHeight="1" thickBot="1" x14ac:dyDescent="0.4">
      <c r="B7" s="10"/>
      <c r="C7" s="79" t="s">
        <v>44</v>
      </c>
      <c r="D7" s="66" t="s">
        <v>45</v>
      </c>
      <c r="E7" s="67" t="s">
        <v>46</v>
      </c>
      <c r="F7" s="68" t="s">
        <v>47</v>
      </c>
      <c r="G7" s="76" t="s">
        <v>48</v>
      </c>
      <c r="H7" s="76" t="s">
        <v>49</v>
      </c>
      <c r="I7" s="76" t="s">
        <v>50</v>
      </c>
      <c r="J7" s="76" t="s">
        <v>51</v>
      </c>
      <c r="K7" s="76" t="s">
        <v>52</v>
      </c>
      <c r="L7" s="76" t="s">
        <v>53</v>
      </c>
      <c r="M7" s="76" t="s">
        <v>54</v>
      </c>
      <c r="N7" s="76" t="s">
        <v>55</v>
      </c>
      <c r="O7" s="76" t="s">
        <v>56</v>
      </c>
      <c r="P7" s="76" t="s">
        <v>57</v>
      </c>
      <c r="Q7" s="76" t="s">
        <v>58</v>
      </c>
      <c r="R7" s="76" t="s">
        <v>59</v>
      </c>
      <c r="S7" s="76" t="s">
        <v>60</v>
      </c>
      <c r="T7" s="76" t="s">
        <v>61</v>
      </c>
      <c r="U7" s="76" t="s">
        <v>62</v>
      </c>
      <c r="V7" s="76" t="s">
        <v>63</v>
      </c>
      <c r="W7" s="76" t="s">
        <v>64</v>
      </c>
      <c r="X7" s="76" t="s">
        <v>65</v>
      </c>
      <c r="Y7" s="76" t="s">
        <v>35</v>
      </c>
      <c r="Z7" s="76" t="s">
        <v>66</v>
      </c>
      <c r="AA7" s="76" t="s">
        <v>67</v>
      </c>
      <c r="AB7" s="76" t="s">
        <v>68</v>
      </c>
      <c r="AC7" s="76" t="s">
        <v>69</v>
      </c>
      <c r="AD7" s="76" t="s">
        <v>70</v>
      </c>
      <c r="AE7" s="76" t="s">
        <v>71</v>
      </c>
      <c r="AF7" s="76" t="s">
        <v>72</v>
      </c>
      <c r="AG7" s="76" t="s">
        <v>73</v>
      </c>
      <c r="AH7" s="76" t="s">
        <v>74</v>
      </c>
      <c r="AI7" s="76" t="s">
        <v>75</v>
      </c>
      <c r="AJ7" s="76" t="s">
        <v>76</v>
      </c>
      <c r="AK7" s="76" t="s">
        <v>77</v>
      </c>
      <c r="AL7" s="76" t="s">
        <v>78</v>
      </c>
      <c r="AM7" s="76" t="s">
        <v>79</v>
      </c>
      <c r="AN7" s="76" t="s">
        <v>80</v>
      </c>
      <c r="AO7" s="76" t="s">
        <v>81</v>
      </c>
      <c r="AP7" s="76"/>
      <c r="AQ7" s="33" t="s">
        <v>107</v>
      </c>
      <c r="AR7" s="33" t="s">
        <v>129</v>
      </c>
      <c r="AS7" s="33" t="s">
        <v>108</v>
      </c>
      <c r="AT7" s="33" t="s">
        <v>165</v>
      </c>
      <c r="AU7" s="33" t="s">
        <v>351</v>
      </c>
      <c r="AV7" s="33" t="s">
        <v>95</v>
      </c>
      <c r="AW7" s="33" t="s">
        <v>352</v>
      </c>
      <c r="AX7" s="33" t="s">
        <v>353</v>
      </c>
      <c r="AY7" s="33" t="s">
        <v>354</v>
      </c>
      <c r="AZ7" s="33" t="s">
        <v>355</v>
      </c>
      <c r="BA7" s="33" t="s">
        <v>356</v>
      </c>
      <c r="BB7" s="149"/>
      <c r="BC7" s="88"/>
      <c r="BD7" s="68" t="s">
        <v>82</v>
      </c>
      <c r="BE7" s="68" t="s">
        <v>196</v>
      </c>
      <c r="BF7" s="68" t="s">
        <v>84</v>
      </c>
      <c r="BG7" s="65"/>
      <c r="BH7" s="34" t="s">
        <v>85</v>
      </c>
      <c r="BI7" s="34" t="s">
        <v>85</v>
      </c>
      <c r="BJ7" s="34" t="s">
        <v>86</v>
      </c>
      <c r="BK7" s="34" t="s">
        <v>87</v>
      </c>
      <c r="BL7" s="225"/>
      <c r="BM7" s="34" t="s">
        <v>88</v>
      </c>
      <c r="BN7" s="34" t="s">
        <v>89</v>
      </c>
      <c r="BO7" s="34" t="s">
        <v>90</v>
      </c>
      <c r="BP7" s="34" t="s">
        <v>85</v>
      </c>
      <c r="BQ7" s="34" t="s">
        <v>91</v>
      </c>
      <c r="BR7" s="242"/>
      <c r="BS7" s="225"/>
      <c r="BT7" s="35" t="s">
        <v>85</v>
      </c>
      <c r="BU7" s="46" t="s">
        <v>86</v>
      </c>
      <c r="BV7" s="47" t="s">
        <v>85</v>
      </c>
      <c r="BW7" s="23" t="s">
        <v>86</v>
      </c>
      <c r="BX7" s="225"/>
      <c r="BY7" s="13"/>
      <c r="BZ7" s="233"/>
      <c r="CA7" s="13"/>
      <c r="CB7" s="233"/>
      <c r="CC7" s="65"/>
      <c r="CD7" s="225"/>
      <c r="CE7" s="88"/>
      <c r="CF7" s="89"/>
      <c r="CG7" s="225"/>
      <c r="CH7" s="234"/>
      <c r="CI7" s="225"/>
      <c r="CJ7" s="174"/>
    </row>
    <row r="8" spans="2:88" x14ac:dyDescent="0.35">
      <c r="B8" s="25"/>
      <c r="C8" s="80">
        <v>245</v>
      </c>
      <c r="D8" s="128">
        <v>53301</v>
      </c>
      <c r="E8" s="129" t="s">
        <v>109</v>
      </c>
      <c r="F8" s="160" t="s">
        <v>455</v>
      </c>
      <c r="G8" s="129">
        <v>4.95</v>
      </c>
      <c r="H8" s="129">
        <v>216</v>
      </c>
      <c r="I8" s="129">
        <v>2383</v>
      </c>
      <c r="J8" s="129">
        <v>3</v>
      </c>
      <c r="K8" s="129">
        <f>J8</f>
        <v>3</v>
      </c>
      <c r="L8" s="145">
        <v>38.772572500000003</v>
      </c>
      <c r="M8" s="145">
        <v>-121.37238929999999</v>
      </c>
      <c r="N8" s="129" t="s">
        <v>353</v>
      </c>
      <c r="O8" s="129" t="s">
        <v>107</v>
      </c>
      <c r="P8" s="129" t="s">
        <v>96</v>
      </c>
      <c r="Q8" s="129" t="s">
        <v>94</v>
      </c>
      <c r="R8" s="129" t="s">
        <v>95</v>
      </c>
      <c r="S8" s="129" t="s">
        <v>96</v>
      </c>
      <c r="T8" s="129" t="s">
        <v>98</v>
      </c>
      <c r="U8" s="129">
        <v>3</v>
      </c>
      <c r="V8" s="129" t="s">
        <v>98</v>
      </c>
      <c r="W8" s="129" t="s">
        <v>94</v>
      </c>
      <c r="X8" s="129" t="s">
        <v>98</v>
      </c>
      <c r="Y8" s="129" t="s">
        <v>94</v>
      </c>
      <c r="Z8" s="129" t="s">
        <v>96</v>
      </c>
      <c r="AA8" s="129" t="s">
        <v>99</v>
      </c>
      <c r="AB8" s="81" t="str">
        <f>INDEX( '[1]Full Existing Stops'!$AS:$AS, MATCH(D8,'[1]Full Existing Stops'!$D:$D, 0))</f>
        <v>Y</v>
      </c>
      <c r="AC8" s="129" t="str">
        <f>INDEX( '[1]Full Existing Stops'!$AW:$AW, MATCH(D8,'[1]Full Existing Stops'!$D:$D, 0))</f>
        <v>6 x cont</v>
      </c>
      <c r="AD8" s="81">
        <v>6</v>
      </c>
      <c r="AE8" s="129" t="str">
        <f>INDEX( '[1]Full Existing Stops'!$AZ:$AZ, MATCH(D8,'[1]Full Existing Stops'!$D:$D, 0))</f>
        <v>Y</v>
      </c>
      <c r="AF8" s="129" t="s">
        <v>94</v>
      </c>
      <c r="AG8" s="129" t="s">
        <v>94</v>
      </c>
      <c r="AH8" s="81" t="s">
        <v>94</v>
      </c>
      <c r="AI8" s="81" t="str">
        <f>INDEX( '[1]Full Existing Stops'!$BJ:$BJ, MATCH(D8,'[1]Full Existing Stops'!$D:$D, 0))</f>
        <v>X</v>
      </c>
      <c r="AJ8" s="81" t="str">
        <f>INDEX( '[1]Full Existing Stops'!$BF:$BF, MATCH(D8,'[1]Full Existing Stops'!$D:$D, 0))</f>
        <v>Residential</v>
      </c>
      <c r="AK8" s="81" t="s">
        <v>122</v>
      </c>
      <c r="AL8" s="81" t="s">
        <v>109</v>
      </c>
      <c r="AM8" s="81" t="s">
        <v>104</v>
      </c>
      <c r="AN8" s="81" t="str">
        <f>INDEX( '[1]Full Existing Stops'!$AG:$AG, MATCH(D8,'[1]Full Existing Stops'!$D:$D, 0))</f>
        <v>N</v>
      </c>
      <c r="AO8" s="81" t="str">
        <f>INDEX( '[1]Full Existing Stops'!$AH:$AH, MATCH(D8,'[1]Full Existing Stops'!$D:$D, 0))</f>
        <v>Trees</v>
      </c>
      <c r="AP8" s="129"/>
      <c r="AQ8" s="82" t="str">
        <f t="shared" ref="AQ8:BA17" si="0">IF(ISNUMBER(SEARCH(AQ$7,$N8)), "X", "")</f>
        <v/>
      </c>
      <c r="AR8" s="82" t="str">
        <f t="shared" si="0"/>
        <v/>
      </c>
      <c r="AS8" s="82" t="str">
        <f t="shared" si="0"/>
        <v/>
      </c>
      <c r="AT8" s="82" t="str">
        <f t="shared" si="0"/>
        <v/>
      </c>
      <c r="AU8" s="82" t="str">
        <f t="shared" si="0"/>
        <v/>
      </c>
      <c r="AV8" s="82" t="str">
        <f t="shared" si="0"/>
        <v/>
      </c>
      <c r="AW8" s="82" t="str">
        <f t="shared" si="0"/>
        <v/>
      </c>
      <c r="AX8" s="82" t="str">
        <f t="shared" si="0"/>
        <v>X</v>
      </c>
      <c r="AY8" s="82" t="str">
        <f t="shared" si="0"/>
        <v/>
      </c>
      <c r="AZ8" s="82" t="str">
        <f t="shared" si="0"/>
        <v/>
      </c>
      <c r="BA8" s="82" t="str">
        <f t="shared" si="0"/>
        <v/>
      </c>
      <c r="BB8" s="82"/>
      <c r="BC8" s="82" t="str">
        <f t="shared" ref="BC8:BC39" si="1">AL8</f>
        <v>Roseville</v>
      </c>
      <c r="BD8" s="82" t="s">
        <v>159</v>
      </c>
      <c r="BE8" s="82">
        <f t="shared" ref="BE8:BE39" si="2">IF(ISNUMBER(BF8),BF8,-1)</f>
        <v>4.95</v>
      </c>
      <c r="BF8" s="204">
        <f t="shared" ref="BF8:BF39" si="3">G8</f>
        <v>4.95</v>
      </c>
      <c r="BG8" s="82"/>
      <c r="BH8" s="82" t="str">
        <f t="shared" ref="BH8:BH39" si="4">IF(OR(ISNUMBER(SEARCH("N", S8)), ISNUMBER(SEARCH("-", S8))), "X", "")</f>
        <v/>
      </c>
      <c r="BI8" s="82" t="str">
        <f t="shared" ref="BI8:BI39" si="5">IF(OR(ISNUMBER(SEARCH("N", O8)), ISNUMBER(SEARCH("-", O8))), "X", "")</f>
        <v/>
      </c>
      <c r="BJ8" s="82" t="str">
        <f t="shared" ref="BJ8:BJ39" si="6">IF(AND(BI8&lt;&gt;"X", OR(ISNUMBER(SEARCH("D", O8)), ISNUMBER(SEARCH("F", O8)))), "X", "")</f>
        <v/>
      </c>
      <c r="BK8" s="82" t="str">
        <f t="shared" ref="BK8:BK39" si="7">IF(P8="Y", "X", "")</f>
        <v>X</v>
      </c>
      <c r="BL8" s="82" t="str">
        <f t="shared" ref="BL8:BL39" si="8">IF(OR(ISNUMBER(SEARCH("N", AB8)), ISNUMBER(SEARCH("-", AB8))), "X", "")</f>
        <v/>
      </c>
      <c r="BM8" s="82" t="str">
        <f t="shared" ref="BM8:BM39" si="9">IF(AD8 &lt; 8, "X", "")</f>
        <v>X</v>
      </c>
      <c r="BN8" s="82">
        <f t="shared" ref="BN8:BN39" si="10">IF(AD8 &lt; 8, 8 - AD8, "")</f>
        <v>2</v>
      </c>
      <c r="BO8" s="82" t="str">
        <f t="shared" ref="BO8:BO39" si="11">IF(AE8="N", "X", "")</f>
        <v/>
      </c>
      <c r="BP8" s="82" t="str">
        <f t="shared" ref="BP8:BP39" si="12">IF(OR(ISNUMBER(SEARCH("N", V8)), ISNUMBER(SEARCH("-", V8))), "X", "")</f>
        <v>X</v>
      </c>
      <c r="BQ8" s="82" t="str">
        <f t="shared" ref="BQ8:BQ39" si="13">IF(AND(BP8&lt;&gt;"X", OR(ISNUMBER(SEARCH("D", V8)), ISNUMBER(SEARCH("F", V8)))), "X", "")</f>
        <v/>
      </c>
      <c r="BR8" s="82"/>
      <c r="BS8" s="82" t="str">
        <f t="shared" ref="BS8:BS39" si="14">IF(OR(ISNUMBER(SEARCH("N", AF8)), ISNUMBER(SEARCH("-", AF8))), "X", "")</f>
        <v>X</v>
      </c>
      <c r="BT8" s="82" t="str">
        <f t="shared" ref="BT8:BT46" si="15">IF(OR(ISNUMBER(SEARCH("N", W8)), ISNUMBER(SEARCH("-", W8))), "X", "")</f>
        <v>X</v>
      </c>
      <c r="BU8" s="82" t="str">
        <f t="shared" ref="BU8:BU46" si="16">IF(AND(BT8&lt;&gt;"X", OR(ISNUMBER(SEARCH("D", X8)), ISNUMBER(SEARCH("F", X8)))), "X", "")</f>
        <v/>
      </c>
      <c r="BV8" s="82" t="str">
        <f t="shared" ref="BV8:BV46" si="17">IF(OR(ISNUMBER(SEARCH("bad", AM8)),
       ISNUMBER(SEARCH("replace", AM8)),
       ISNUMBER(SEARCH("Map", AM8))),
    "",
IF(OR(ISNUMBER(SEARCH("N", AM8)),
       ISNUMBER(SEARCH("-", AM8)),
       ISNUMBER(SEARCH("X", AM8))),
    "X",
    ""))</f>
        <v>X</v>
      </c>
      <c r="BW8" s="82" t="str">
        <f t="shared" ref="BW8:BW46" si="18">IF(AND(BV8&lt;&gt;"X",
        OR(ISNUMBER(SEARCH("D", AM8)),
           ISNUMBER(SEARCH("F", AM8)),
           ISNUMBER(SEARCH("bad", AM8)),
           ISNUMBER(SEARCH("replace", AM8)))),
   "X",
   "")</f>
        <v/>
      </c>
      <c r="BX8" s="82" t="str">
        <f t="shared" ref="BX8:BX39" si="19">IF(OR(ISNUMBER(SEARCH("N", Y8)), ISNUMBER(SEARCH("-", Y8))), "X", "")</f>
        <v>X</v>
      </c>
      <c r="BY8" s="82" t="str">
        <f t="shared" ref="BY8:BY39" si="20">IF(OR(ISNUMBER(SEARCH("N", AG8)), ISNUMBER(SEARCH("-", AG8))), "X", "")</f>
        <v>X</v>
      </c>
      <c r="BZ8" s="82"/>
      <c r="CA8" s="82"/>
      <c r="CB8" s="82"/>
      <c r="CC8" s="82"/>
      <c r="CD8" s="82" t="str">
        <f t="shared" ref="CD8:CD39" si="21">IF(OR(ISNUMBER(SEARCH("N", AN8)), ISNUMBER(SEARCH("-", AN8))), "X", "")</f>
        <v>X</v>
      </c>
      <c r="CE8" s="82"/>
      <c r="CF8" s="82"/>
      <c r="CG8" s="82" t="str">
        <f t="shared" ref="CG8:CG39" si="22">IF(OR(ISNUMBER(SEARCH("N", AI8)),
       ISNUMBER(SEARCH("-", AI8)),
       ISNUMBER(SEARCH("X", AI8))),
   "X",
   "")</f>
        <v>X</v>
      </c>
      <c r="CH8" s="82" t="str">
        <f t="shared" ref="CH8:CH39" si="23">IF(OR(ISNUMBER(SEARCH("N", AH8)), ISNUMBER(SEARCH("-", AH8))), "X", "")</f>
        <v>X</v>
      </c>
      <c r="CI8" s="82"/>
      <c r="CJ8" s="42"/>
    </row>
    <row r="9" spans="2:88" x14ac:dyDescent="0.35">
      <c r="B9" s="27"/>
      <c r="C9" s="84">
        <v>234</v>
      </c>
      <c r="D9" s="126">
        <v>53263</v>
      </c>
      <c r="E9" s="127" t="s">
        <v>109</v>
      </c>
      <c r="F9" s="163" t="s">
        <v>456</v>
      </c>
      <c r="G9" s="127">
        <v>4.37</v>
      </c>
      <c r="H9" s="127">
        <v>320</v>
      </c>
      <c r="I9" s="127">
        <v>86</v>
      </c>
      <c r="J9" s="127">
        <v>3</v>
      </c>
      <c r="K9" s="127">
        <f>J9</f>
        <v>3</v>
      </c>
      <c r="L9" s="146">
        <v>38.807840460000001</v>
      </c>
      <c r="M9" s="146">
        <v>-121.30551250000001</v>
      </c>
      <c r="N9" s="127" t="s">
        <v>355</v>
      </c>
      <c r="O9" s="127" t="s">
        <v>107</v>
      </c>
      <c r="P9" s="127" t="s">
        <v>94</v>
      </c>
      <c r="Q9" s="127" t="s">
        <v>96</v>
      </c>
      <c r="R9" s="127" t="s">
        <v>113</v>
      </c>
      <c r="S9" s="127" t="s">
        <v>96</v>
      </c>
      <c r="T9" s="127" t="s">
        <v>98</v>
      </c>
      <c r="U9" s="127">
        <v>3</v>
      </c>
      <c r="V9" s="127" t="s">
        <v>107</v>
      </c>
      <c r="W9" s="127" t="s">
        <v>96</v>
      </c>
      <c r="X9" s="127" t="s">
        <v>129</v>
      </c>
      <c r="Y9" s="127" t="s">
        <v>96</v>
      </c>
      <c r="Z9" s="127" t="s">
        <v>94</v>
      </c>
      <c r="AA9" s="127" t="s">
        <v>148</v>
      </c>
      <c r="AB9" s="85" t="str">
        <f>INDEX( '[1]Full Existing Stops'!$AS:$AS, MATCH(D9,'[1]Full Existing Stops'!$D:$D, 0))</f>
        <v>Y</v>
      </c>
      <c r="AC9" s="127" t="str">
        <f>INDEX( '[1]Full Existing Stops'!$AW:$AW, MATCH(D9,'[1]Full Existing Stops'!$D:$D, 0))</f>
        <v>5.5 x cont</v>
      </c>
      <c r="AD9" s="85">
        <v>5.5</v>
      </c>
      <c r="AE9" s="127" t="str">
        <f>INDEX( '[1]Full Existing Stops'!$AZ:$AZ, MATCH(D9,'[1]Full Existing Stops'!$D:$D, 0))</f>
        <v xml:space="preserve">Y </v>
      </c>
      <c r="AF9" s="127" t="s">
        <v>96</v>
      </c>
      <c r="AG9" s="127" t="s">
        <v>94</v>
      </c>
      <c r="AH9" s="85" t="s">
        <v>172</v>
      </c>
      <c r="AI9" s="85" t="str">
        <f>INDEX( '[1]Full Existing Stops'!$BJ:$BJ, MATCH(D9,'[1]Full Existing Stops'!$D:$D, 0))</f>
        <v>X on Justice
2 on Industrial</v>
      </c>
      <c r="AJ9" s="85" t="str">
        <f>INDEX( '[1]Full Existing Stops'!$BF:$BF, MATCH(D9,'[1]Full Existing Stops'!$D:$D, 0))</f>
        <v>Justice Center</v>
      </c>
      <c r="AK9" s="85" t="s">
        <v>122</v>
      </c>
      <c r="AL9" s="85" t="s">
        <v>109</v>
      </c>
      <c r="AM9" s="85" t="s">
        <v>96</v>
      </c>
      <c r="AN9" s="85" t="str">
        <f>INDEX( '[1]Full Existing Stops'!$AG:$AG, MATCH(D9,'[1]Full Existing Stops'!$D:$D, 0))</f>
        <v>Y</v>
      </c>
      <c r="AO9" s="85" t="str">
        <f>INDEX( '[1]Full Existing Stops'!$AH:$AH, MATCH(D9,'[1]Full Existing Stops'!$D:$D, 0))</f>
        <v>Shelter</v>
      </c>
      <c r="AP9" s="127"/>
      <c r="AQ9" s="86" t="str">
        <f t="shared" si="0"/>
        <v/>
      </c>
      <c r="AR9" s="86" t="str">
        <f t="shared" si="0"/>
        <v/>
      </c>
      <c r="AS9" s="86" t="str">
        <f t="shared" si="0"/>
        <v/>
      </c>
      <c r="AT9" s="86" t="str">
        <f t="shared" si="0"/>
        <v/>
      </c>
      <c r="AU9" s="86" t="str">
        <f t="shared" si="0"/>
        <v/>
      </c>
      <c r="AV9" s="86" t="str">
        <f t="shared" si="0"/>
        <v/>
      </c>
      <c r="AW9" s="86" t="str">
        <f t="shared" si="0"/>
        <v/>
      </c>
      <c r="AX9" s="86" t="str">
        <f t="shared" si="0"/>
        <v/>
      </c>
      <c r="AY9" s="86" t="str">
        <f t="shared" si="0"/>
        <v/>
      </c>
      <c r="AZ9" s="86" t="str">
        <f t="shared" si="0"/>
        <v>X</v>
      </c>
      <c r="BA9" s="86" t="str">
        <f t="shared" si="0"/>
        <v/>
      </c>
      <c r="BB9" s="86"/>
      <c r="BC9" s="86" t="str">
        <f t="shared" si="1"/>
        <v>Roseville</v>
      </c>
      <c r="BD9" s="86" t="s">
        <v>159</v>
      </c>
      <c r="BE9" s="82">
        <f t="shared" si="2"/>
        <v>4.37</v>
      </c>
      <c r="BF9" s="205">
        <f t="shared" si="3"/>
        <v>4.37</v>
      </c>
      <c r="BG9" s="86"/>
      <c r="BH9" s="86" t="str">
        <f t="shared" si="4"/>
        <v/>
      </c>
      <c r="BI9" s="86" t="str">
        <f t="shared" si="5"/>
        <v/>
      </c>
      <c r="BJ9" s="86" t="str">
        <f t="shared" si="6"/>
        <v/>
      </c>
      <c r="BK9" s="86" t="str">
        <f t="shared" si="7"/>
        <v/>
      </c>
      <c r="BL9" s="86" t="str">
        <f t="shared" si="8"/>
        <v/>
      </c>
      <c r="BM9" s="86" t="str">
        <f t="shared" si="9"/>
        <v>X</v>
      </c>
      <c r="BN9" s="86">
        <f t="shared" si="10"/>
        <v>2.5</v>
      </c>
      <c r="BO9" s="86" t="str">
        <f t="shared" si="11"/>
        <v/>
      </c>
      <c r="BP9" s="86" t="str">
        <f t="shared" si="12"/>
        <v/>
      </c>
      <c r="BQ9" s="86" t="str">
        <f t="shared" si="13"/>
        <v/>
      </c>
      <c r="BR9" s="86"/>
      <c r="BS9" s="86" t="str">
        <f t="shared" si="14"/>
        <v/>
      </c>
      <c r="BT9" s="86" t="str">
        <f t="shared" si="15"/>
        <v/>
      </c>
      <c r="BU9" s="86" t="str">
        <f t="shared" si="16"/>
        <v/>
      </c>
      <c r="BV9" s="86" t="str">
        <f t="shared" si="17"/>
        <v/>
      </c>
      <c r="BW9" s="86" t="str">
        <f t="shared" si="18"/>
        <v/>
      </c>
      <c r="BX9" s="86" t="str">
        <f t="shared" si="19"/>
        <v/>
      </c>
      <c r="BY9" s="86" t="str">
        <f t="shared" si="20"/>
        <v>X</v>
      </c>
      <c r="BZ9" s="86"/>
      <c r="CA9" s="86"/>
      <c r="CB9" s="86"/>
      <c r="CC9" s="86"/>
      <c r="CD9" s="86" t="str">
        <f t="shared" si="21"/>
        <v/>
      </c>
      <c r="CE9" s="86"/>
      <c r="CF9" s="86"/>
      <c r="CG9" s="86" t="str">
        <f t="shared" si="22"/>
        <v>X</v>
      </c>
      <c r="CH9" s="86" t="str">
        <f t="shared" si="23"/>
        <v/>
      </c>
      <c r="CI9" s="86"/>
      <c r="CJ9" s="43"/>
    </row>
    <row r="10" spans="2:88" x14ac:dyDescent="0.35">
      <c r="B10" s="25"/>
      <c r="C10" s="80">
        <v>247</v>
      </c>
      <c r="D10" s="124">
        <v>53303</v>
      </c>
      <c r="E10" s="125" t="s">
        <v>109</v>
      </c>
      <c r="F10" s="162" t="s">
        <v>457</v>
      </c>
      <c r="G10" s="129">
        <v>2.74</v>
      </c>
      <c r="H10" s="129">
        <v>437</v>
      </c>
      <c r="I10" s="129">
        <v>2582</v>
      </c>
      <c r="J10" s="129">
        <v>4</v>
      </c>
      <c r="K10" s="129">
        <v>3</v>
      </c>
      <c r="L10" s="145">
        <v>38.766066629999997</v>
      </c>
      <c r="M10" s="145">
        <v>-121.35761979999999</v>
      </c>
      <c r="N10" s="129" t="s">
        <v>353</v>
      </c>
      <c r="O10" s="129" t="s">
        <v>129</v>
      </c>
      <c r="P10" s="129" t="s">
        <v>94</v>
      </c>
      <c r="Q10" s="129" t="s">
        <v>94</v>
      </c>
      <c r="R10" s="129" t="s">
        <v>95</v>
      </c>
      <c r="S10" s="129" t="s">
        <v>96</v>
      </c>
      <c r="T10" s="129" t="s">
        <v>98</v>
      </c>
      <c r="U10" s="129" t="s">
        <v>122</v>
      </c>
      <c r="V10" s="129" t="s">
        <v>122</v>
      </c>
      <c r="W10" s="129" t="s">
        <v>94</v>
      </c>
      <c r="X10" s="129" t="s">
        <v>98</v>
      </c>
      <c r="Y10" s="129" t="s">
        <v>94</v>
      </c>
      <c r="Z10" s="129" t="s">
        <v>94</v>
      </c>
      <c r="AA10" s="129" t="s">
        <v>99</v>
      </c>
      <c r="AB10" s="81" t="str">
        <f>INDEX( '[1]Full Existing Stops'!$AS:$AS, MATCH(D10,'[1]Full Existing Stops'!$D:$D, 0))</f>
        <v>Y</v>
      </c>
      <c r="AC10" s="129" t="str">
        <f>INDEX( '[1]Full Existing Stops'!$AW:$AW, MATCH(D10,'[1]Full Existing Stops'!$D:$D, 0))</f>
        <v>8.5 x cont</v>
      </c>
      <c r="AD10" s="81">
        <v>8.5</v>
      </c>
      <c r="AE10" s="129" t="str">
        <f>INDEX( '[1]Full Existing Stops'!$AZ:$AZ, MATCH(D10,'[1]Full Existing Stops'!$D:$D, 0))</f>
        <v>Y</v>
      </c>
      <c r="AF10" s="129" t="s">
        <v>96</v>
      </c>
      <c r="AG10" s="129" t="s">
        <v>94</v>
      </c>
      <c r="AH10" s="81" t="s">
        <v>96</v>
      </c>
      <c r="AI10" s="81">
        <f>INDEX( '[1]Full Existing Stops'!$BJ:$BJ, MATCH(D10,'[1]Full Existing Stops'!$D:$D, 0))</f>
        <v>2</v>
      </c>
      <c r="AJ10" s="81" t="str">
        <f>INDEX( '[1]Full Existing Stops'!$BF:$BF, MATCH(D10,'[1]Full Existing Stops'!$D:$D, 0))</f>
        <v>CVS, Dental Group</v>
      </c>
      <c r="AK10" s="81" t="s">
        <v>122</v>
      </c>
      <c r="AL10" s="81" t="s">
        <v>109</v>
      </c>
      <c r="AM10" s="81" t="s">
        <v>104</v>
      </c>
      <c r="AN10" s="81" t="str">
        <f>INDEX( '[1]Full Existing Stops'!$AG:$AG, MATCH(D10,'[1]Full Existing Stops'!$D:$D, 0))</f>
        <v>N</v>
      </c>
      <c r="AO10" s="81" t="str">
        <f>INDEX( '[1]Full Existing Stops'!$AH:$AH, MATCH(D10,'[1]Full Existing Stops'!$D:$D, 0))</f>
        <v>Partial - Trees</v>
      </c>
      <c r="AP10" s="129"/>
      <c r="AQ10" s="82" t="str">
        <f t="shared" si="0"/>
        <v/>
      </c>
      <c r="AR10" s="82" t="str">
        <f t="shared" si="0"/>
        <v/>
      </c>
      <c r="AS10" s="82" t="str">
        <f t="shared" si="0"/>
        <v/>
      </c>
      <c r="AT10" s="82" t="str">
        <f t="shared" si="0"/>
        <v/>
      </c>
      <c r="AU10" s="82" t="str">
        <f t="shared" si="0"/>
        <v/>
      </c>
      <c r="AV10" s="82" t="str">
        <f t="shared" si="0"/>
        <v/>
      </c>
      <c r="AW10" s="82" t="str">
        <f t="shared" si="0"/>
        <v/>
      </c>
      <c r="AX10" s="82" t="str">
        <f t="shared" si="0"/>
        <v>X</v>
      </c>
      <c r="AY10" s="82" t="str">
        <f t="shared" si="0"/>
        <v/>
      </c>
      <c r="AZ10" s="82" t="str">
        <f t="shared" si="0"/>
        <v/>
      </c>
      <c r="BA10" s="82" t="str">
        <f t="shared" si="0"/>
        <v/>
      </c>
      <c r="BB10" s="82"/>
      <c r="BC10" s="82" t="str">
        <f t="shared" si="1"/>
        <v>Roseville</v>
      </c>
      <c r="BD10" s="82" t="s">
        <v>159</v>
      </c>
      <c r="BE10" s="82">
        <f t="shared" si="2"/>
        <v>2.74</v>
      </c>
      <c r="BF10" s="204">
        <f t="shared" si="3"/>
        <v>2.74</v>
      </c>
      <c r="BG10" s="82"/>
      <c r="BH10" s="82" t="str">
        <f t="shared" si="4"/>
        <v/>
      </c>
      <c r="BI10" s="82" t="str">
        <f t="shared" si="5"/>
        <v/>
      </c>
      <c r="BJ10" s="82" t="str">
        <f t="shared" si="6"/>
        <v/>
      </c>
      <c r="BK10" s="82" t="str">
        <f t="shared" si="7"/>
        <v/>
      </c>
      <c r="BL10" s="82" t="str">
        <f t="shared" si="8"/>
        <v/>
      </c>
      <c r="BM10" s="82" t="str">
        <f t="shared" si="9"/>
        <v/>
      </c>
      <c r="BN10" s="82" t="str">
        <f t="shared" si="10"/>
        <v/>
      </c>
      <c r="BO10" s="82" t="str">
        <f t="shared" si="11"/>
        <v/>
      </c>
      <c r="BP10" s="82" t="str">
        <f t="shared" si="12"/>
        <v>X</v>
      </c>
      <c r="BQ10" s="82" t="str">
        <f t="shared" si="13"/>
        <v/>
      </c>
      <c r="BR10" s="82"/>
      <c r="BS10" s="82" t="str">
        <f t="shared" si="14"/>
        <v/>
      </c>
      <c r="BT10" s="82" t="str">
        <f t="shared" si="15"/>
        <v>X</v>
      </c>
      <c r="BU10" s="82" t="str">
        <f t="shared" si="16"/>
        <v/>
      </c>
      <c r="BV10" s="82" t="str">
        <f t="shared" si="17"/>
        <v>X</v>
      </c>
      <c r="BW10" s="82" t="str">
        <f t="shared" si="18"/>
        <v/>
      </c>
      <c r="BX10" s="82" t="str">
        <f t="shared" si="19"/>
        <v>X</v>
      </c>
      <c r="BY10" s="82" t="str">
        <f t="shared" si="20"/>
        <v>X</v>
      </c>
      <c r="BZ10" s="82"/>
      <c r="CA10" s="82"/>
      <c r="CB10" s="82"/>
      <c r="CC10" s="82"/>
      <c r="CD10" s="82" t="str">
        <f t="shared" si="21"/>
        <v>X</v>
      </c>
      <c r="CE10" s="82"/>
      <c r="CF10" s="82"/>
      <c r="CG10" s="82" t="str">
        <f t="shared" si="22"/>
        <v/>
      </c>
      <c r="CH10" s="82" t="str">
        <f t="shared" si="23"/>
        <v/>
      </c>
      <c r="CI10" s="82"/>
      <c r="CJ10" s="42"/>
    </row>
    <row r="11" spans="2:88" x14ac:dyDescent="0.35">
      <c r="B11" s="27"/>
      <c r="C11" s="84">
        <v>237</v>
      </c>
      <c r="D11" s="126">
        <v>53282</v>
      </c>
      <c r="E11" s="127" t="s">
        <v>109</v>
      </c>
      <c r="F11" s="163" t="s">
        <v>458</v>
      </c>
      <c r="G11" s="127">
        <v>2.7</v>
      </c>
      <c r="H11" s="127">
        <v>4216</v>
      </c>
      <c r="I11" s="127">
        <v>4158</v>
      </c>
      <c r="J11" s="127">
        <v>3</v>
      </c>
      <c r="K11" s="127">
        <f t="shared" ref="K11:K23" si="24">J11</f>
        <v>3</v>
      </c>
      <c r="L11" s="146">
        <v>38.739653320000002</v>
      </c>
      <c r="M11" s="146">
        <v>-121.2906584</v>
      </c>
      <c r="N11" s="127" t="s">
        <v>129</v>
      </c>
      <c r="O11" s="127" t="s">
        <v>129</v>
      </c>
      <c r="P11" s="127" t="s">
        <v>94</v>
      </c>
      <c r="Q11" s="127" t="s">
        <v>94</v>
      </c>
      <c r="R11" s="127" t="s">
        <v>95</v>
      </c>
      <c r="S11" s="127" t="s">
        <v>96</v>
      </c>
      <c r="T11" s="127" t="s">
        <v>98</v>
      </c>
      <c r="U11" s="127">
        <v>2</v>
      </c>
      <c r="V11" s="127" t="s">
        <v>98</v>
      </c>
      <c r="W11" s="127" t="s">
        <v>96</v>
      </c>
      <c r="X11" s="127" t="s">
        <v>98</v>
      </c>
      <c r="Y11" s="127" t="s">
        <v>94</v>
      </c>
      <c r="Z11" s="127" t="s">
        <v>96</v>
      </c>
      <c r="AA11" s="127" t="s">
        <v>99</v>
      </c>
      <c r="AB11" s="85" t="str">
        <f>INDEX( '[1]Full Existing Stops'!$AS:$AS, MATCH(D11,'[1]Full Existing Stops'!$D:$D, 0))</f>
        <v>Y</v>
      </c>
      <c r="AC11" s="127" t="str">
        <f>INDEX( '[1]Full Existing Stops'!$AW:$AW, MATCH(D11,'[1]Full Existing Stops'!$D:$D, 0))</f>
        <v>7 x cont | 3'4" in front of shelter</v>
      </c>
      <c r="AD11" s="85">
        <v>3.5</v>
      </c>
      <c r="AE11" s="127" t="str">
        <f>INDEX( '[1]Full Existing Stops'!$AZ:$AZ, MATCH(D11,'[1]Full Existing Stops'!$D:$D, 0))</f>
        <v>Y</v>
      </c>
      <c r="AF11" s="127" t="s">
        <v>96</v>
      </c>
      <c r="AG11" s="127" t="s">
        <v>94</v>
      </c>
      <c r="AH11" s="85" t="s">
        <v>96</v>
      </c>
      <c r="AI11" s="85" t="str">
        <f>INDEX( '[1]Full Existing Stops'!$BJ:$BJ, MATCH(D11,'[1]Full Existing Stops'!$D:$D, 0))</f>
        <v>X</v>
      </c>
      <c r="AJ11" s="85" t="str">
        <f>INDEX( '[1]Full Existing Stops'!$BF:$BF, MATCH(D11,'[1]Full Existing Stops'!$D:$D, 0))</f>
        <v>Residential, Car Dealership</v>
      </c>
      <c r="AK11" s="85" t="s">
        <v>122</v>
      </c>
      <c r="AL11" s="85" t="s">
        <v>109</v>
      </c>
      <c r="AM11" s="85" t="s">
        <v>104</v>
      </c>
      <c r="AN11" s="85" t="str">
        <f>INDEX( '[1]Full Existing Stops'!$AG:$AG, MATCH(D11,'[1]Full Existing Stops'!$D:$D, 0))</f>
        <v>Y</v>
      </c>
      <c r="AO11" s="85" t="str">
        <f>INDEX( '[1]Full Existing Stops'!$AH:$AH, MATCH(D11,'[1]Full Existing Stops'!$D:$D, 0))</f>
        <v>Shelter - Unwalled</v>
      </c>
      <c r="AP11" s="127"/>
      <c r="AQ11" s="86" t="str">
        <f t="shared" si="0"/>
        <v/>
      </c>
      <c r="AR11" s="86" t="str">
        <f t="shared" si="0"/>
        <v>X</v>
      </c>
      <c r="AS11" s="86" t="str">
        <f t="shared" si="0"/>
        <v/>
      </c>
      <c r="AT11" s="86" t="str">
        <f t="shared" si="0"/>
        <v/>
      </c>
      <c r="AU11" s="86" t="str">
        <f t="shared" si="0"/>
        <v/>
      </c>
      <c r="AV11" s="86" t="str">
        <f t="shared" si="0"/>
        <v/>
      </c>
      <c r="AW11" s="86" t="str">
        <f t="shared" si="0"/>
        <v/>
      </c>
      <c r="AX11" s="86" t="str">
        <f t="shared" si="0"/>
        <v/>
      </c>
      <c r="AY11" s="86" t="str">
        <f t="shared" si="0"/>
        <v/>
      </c>
      <c r="AZ11" s="86" t="str">
        <f t="shared" si="0"/>
        <v/>
      </c>
      <c r="BA11" s="86" t="str">
        <f t="shared" si="0"/>
        <v/>
      </c>
      <c r="BB11" s="86"/>
      <c r="BC11" s="86" t="str">
        <f t="shared" si="1"/>
        <v>Roseville</v>
      </c>
      <c r="BD11" s="86"/>
      <c r="BE11" s="82">
        <f t="shared" si="2"/>
        <v>2.7</v>
      </c>
      <c r="BF11" s="205">
        <f t="shared" si="3"/>
        <v>2.7</v>
      </c>
      <c r="BG11" s="86"/>
      <c r="BH11" s="86" t="str">
        <f t="shared" si="4"/>
        <v/>
      </c>
      <c r="BI11" s="86" t="str">
        <f t="shared" si="5"/>
        <v/>
      </c>
      <c r="BJ11" s="86" t="str">
        <f t="shared" si="6"/>
        <v/>
      </c>
      <c r="BK11" s="86" t="str">
        <f t="shared" si="7"/>
        <v/>
      </c>
      <c r="BL11" s="86" t="str">
        <f t="shared" si="8"/>
        <v/>
      </c>
      <c r="BM11" s="86" t="str">
        <f t="shared" si="9"/>
        <v>X</v>
      </c>
      <c r="BN11" s="86">
        <f t="shared" si="10"/>
        <v>4.5</v>
      </c>
      <c r="BO11" s="86" t="str">
        <f t="shared" si="11"/>
        <v/>
      </c>
      <c r="BP11" s="86" t="str">
        <f t="shared" si="12"/>
        <v>X</v>
      </c>
      <c r="BQ11" s="86" t="str">
        <f t="shared" si="13"/>
        <v/>
      </c>
      <c r="BR11" s="86"/>
      <c r="BS11" s="86" t="str">
        <f t="shared" si="14"/>
        <v/>
      </c>
      <c r="BT11" s="86" t="str">
        <f t="shared" si="15"/>
        <v/>
      </c>
      <c r="BU11" s="86" t="str">
        <f t="shared" si="16"/>
        <v/>
      </c>
      <c r="BV11" s="86" t="str">
        <f t="shared" si="17"/>
        <v>X</v>
      </c>
      <c r="BW11" s="86" t="str">
        <f t="shared" si="18"/>
        <v/>
      </c>
      <c r="BX11" s="86" t="str">
        <f t="shared" si="19"/>
        <v>X</v>
      </c>
      <c r="BY11" s="86" t="str">
        <f t="shared" si="20"/>
        <v>X</v>
      </c>
      <c r="BZ11" s="86"/>
      <c r="CA11" s="86"/>
      <c r="CB11" s="86"/>
      <c r="CC11" s="86"/>
      <c r="CD11" s="86" t="str">
        <f t="shared" si="21"/>
        <v/>
      </c>
      <c r="CE11" s="86"/>
      <c r="CF11" s="86"/>
      <c r="CG11" s="86" t="str">
        <f t="shared" si="22"/>
        <v>X</v>
      </c>
      <c r="CH11" s="86" t="str">
        <f t="shared" si="23"/>
        <v/>
      </c>
      <c r="CI11" s="86"/>
      <c r="CJ11" s="43"/>
    </row>
    <row r="12" spans="2:88" x14ac:dyDescent="0.35">
      <c r="B12" s="25"/>
      <c r="C12" s="80">
        <v>263</v>
      </c>
      <c r="D12" s="128">
        <v>53335</v>
      </c>
      <c r="E12" s="129" t="s">
        <v>109</v>
      </c>
      <c r="F12" s="160" t="s">
        <v>459</v>
      </c>
      <c r="G12" s="129">
        <v>2.68</v>
      </c>
      <c r="H12" s="129">
        <v>1518</v>
      </c>
      <c r="I12" s="129">
        <v>6829</v>
      </c>
      <c r="J12" s="129">
        <v>3</v>
      </c>
      <c r="K12" s="129">
        <f t="shared" si="24"/>
        <v>3</v>
      </c>
      <c r="L12" s="145">
        <v>38.759315970000003</v>
      </c>
      <c r="M12" s="145">
        <v>-121.31140360000001</v>
      </c>
      <c r="N12" s="129" t="s">
        <v>165</v>
      </c>
      <c r="O12" s="129" t="s">
        <v>107</v>
      </c>
      <c r="P12" s="129" t="s">
        <v>94</v>
      </c>
      <c r="Q12" s="129" t="s">
        <v>94</v>
      </c>
      <c r="R12" s="129" t="s">
        <v>95</v>
      </c>
      <c r="S12" s="129" t="s">
        <v>96</v>
      </c>
      <c r="T12" s="129" t="s">
        <v>97</v>
      </c>
      <c r="U12" s="129" t="s">
        <v>98</v>
      </c>
      <c r="V12" s="129" t="s">
        <v>460</v>
      </c>
      <c r="W12" s="129" t="s">
        <v>94</v>
      </c>
      <c r="X12" s="129" t="s">
        <v>98</v>
      </c>
      <c r="Y12" s="129" t="s">
        <v>94</v>
      </c>
      <c r="Z12" s="129" t="s">
        <v>94</v>
      </c>
      <c r="AA12" s="129" t="s">
        <v>99</v>
      </c>
      <c r="AB12" s="81" t="str">
        <f>INDEX( '[1]Full Existing Stops'!$AS:$AS, MATCH(D12,'[1]Full Existing Stops'!$D:$D, 0))</f>
        <v>Y</v>
      </c>
      <c r="AC12" s="129" t="str">
        <f>INDEX( '[1]Full Existing Stops'!$AW:$AW, MATCH(D12,'[1]Full Existing Stops'!$D:$D, 0))</f>
        <v>6.5 x cont</v>
      </c>
      <c r="AD12" s="81">
        <v>6.5</v>
      </c>
      <c r="AE12" s="129" t="str">
        <f>INDEX( '[1]Full Existing Stops'!$AZ:$AZ, MATCH(D12,'[1]Full Existing Stops'!$D:$D, 0))</f>
        <v>Y</v>
      </c>
      <c r="AF12" s="129" t="s">
        <v>96</v>
      </c>
      <c r="AG12" s="129" t="s">
        <v>94</v>
      </c>
      <c r="AH12" s="81" t="s">
        <v>94</v>
      </c>
      <c r="AI12" s="81">
        <f>INDEX( '[1]Full Existing Stops'!$BJ:$BJ, MATCH(D12,'[1]Full Existing Stops'!$D:$D, 0))</f>
        <v>2</v>
      </c>
      <c r="AJ12" s="81" t="str">
        <f>INDEX( '[1]Full Existing Stops'!$BF:$BF, MATCH(D12,'[1]Full Existing Stops'!$D:$D, 0))</f>
        <v>CVS Savemart</v>
      </c>
      <c r="AK12" s="81" t="s">
        <v>122</v>
      </c>
      <c r="AL12" s="81" t="s">
        <v>109</v>
      </c>
      <c r="AM12" s="81" t="s">
        <v>104</v>
      </c>
      <c r="AN12" s="81" t="str">
        <f>INDEX( '[1]Full Existing Stops'!$AG:$AG, MATCH(D12,'[1]Full Existing Stops'!$D:$D, 0))</f>
        <v>Y</v>
      </c>
      <c r="AO12" s="81" t="str">
        <f>INDEX( '[1]Full Existing Stops'!$AH:$AH, MATCH(D12,'[1]Full Existing Stops'!$D:$D, 0))</f>
        <v>Partial - Trees</v>
      </c>
      <c r="AP12" s="129"/>
      <c r="AQ12" s="82" t="str">
        <f t="shared" si="0"/>
        <v/>
      </c>
      <c r="AR12" s="82" t="str">
        <f t="shared" si="0"/>
        <v/>
      </c>
      <c r="AS12" s="82" t="str">
        <f t="shared" si="0"/>
        <v/>
      </c>
      <c r="AT12" s="82" t="str">
        <f t="shared" si="0"/>
        <v>X</v>
      </c>
      <c r="AU12" s="82" t="str">
        <f t="shared" si="0"/>
        <v/>
      </c>
      <c r="AV12" s="82" t="str">
        <f t="shared" si="0"/>
        <v/>
      </c>
      <c r="AW12" s="82" t="str">
        <f t="shared" si="0"/>
        <v/>
      </c>
      <c r="AX12" s="82" t="str">
        <f t="shared" si="0"/>
        <v/>
      </c>
      <c r="AY12" s="82" t="str">
        <f t="shared" si="0"/>
        <v/>
      </c>
      <c r="AZ12" s="82" t="str">
        <f t="shared" si="0"/>
        <v/>
      </c>
      <c r="BA12" s="82" t="str">
        <f t="shared" si="0"/>
        <v/>
      </c>
      <c r="BB12" s="82"/>
      <c r="BC12" s="82" t="str">
        <f t="shared" si="1"/>
        <v>Roseville</v>
      </c>
      <c r="BD12" s="82" t="s">
        <v>159</v>
      </c>
      <c r="BE12" s="82">
        <f t="shared" si="2"/>
        <v>2.68</v>
      </c>
      <c r="BF12" s="204">
        <f t="shared" si="3"/>
        <v>2.68</v>
      </c>
      <c r="BG12" s="82"/>
      <c r="BH12" s="82" t="str">
        <f t="shared" si="4"/>
        <v/>
      </c>
      <c r="BI12" s="82" t="str">
        <f t="shared" si="5"/>
        <v/>
      </c>
      <c r="BJ12" s="82" t="str">
        <f t="shared" si="6"/>
        <v/>
      </c>
      <c r="BK12" s="82" t="str">
        <f t="shared" si="7"/>
        <v/>
      </c>
      <c r="BL12" s="82" t="str">
        <f t="shared" si="8"/>
        <v/>
      </c>
      <c r="BM12" s="82" t="str">
        <f t="shared" si="9"/>
        <v>X</v>
      </c>
      <c r="BN12" s="82">
        <f t="shared" si="10"/>
        <v>1.5</v>
      </c>
      <c r="BO12" s="82" t="str">
        <f t="shared" si="11"/>
        <v/>
      </c>
      <c r="BP12" s="82" t="str">
        <f t="shared" si="12"/>
        <v>X</v>
      </c>
      <c r="BQ12" s="82" t="str">
        <f t="shared" si="13"/>
        <v/>
      </c>
      <c r="BR12" s="82"/>
      <c r="BS12" s="82" t="str">
        <f t="shared" si="14"/>
        <v/>
      </c>
      <c r="BT12" s="82" t="str">
        <f t="shared" si="15"/>
        <v>X</v>
      </c>
      <c r="BU12" s="82" t="str">
        <f t="shared" si="16"/>
        <v/>
      </c>
      <c r="BV12" s="82" t="str">
        <f t="shared" si="17"/>
        <v>X</v>
      </c>
      <c r="BW12" s="82" t="str">
        <f t="shared" si="18"/>
        <v/>
      </c>
      <c r="BX12" s="82" t="str">
        <f t="shared" si="19"/>
        <v>X</v>
      </c>
      <c r="BY12" s="82" t="str">
        <f t="shared" si="20"/>
        <v>X</v>
      </c>
      <c r="BZ12" s="82"/>
      <c r="CA12" s="82"/>
      <c r="CB12" s="82"/>
      <c r="CC12" s="82"/>
      <c r="CD12" s="82" t="str">
        <f t="shared" si="21"/>
        <v/>
      </c>
      <c r="CE12" s="82"/>
      <c r="CF12" s="82"/>
      <c r="CG12" s="82" t="str">
        <f t="shared" si="22"/>
        <v/>
      </c>
      <c r="CH12" s="82" t="str">
        <f t="shared" si="23"/>
        <v>X</v>
      </c>
      <c r="CI12" s="82"/>
      <c r="CJ12" s="42"/>
    </row>
    <row r="13" spans="2:88" x14ac:dyDescent="0.35">
      <c r="B13" s="27"/>
      <c r="C13" s="84">
        <v>193</v>
      </c>
      <c r="D13" s="130">
        <v>53082</v>
      </c>
      <c r="E13" s="131" t="s">
        <v>109</v>
      </c>
      <c r="F13" s="161" t="s">
        <v>461</v>
      </c>
      <c r="G13" s="127">
        <v>2.6</v>
      </c>
      <c r="H13" s="127">
        <v>5202</v>
      </c>
      <c r="I13" s="127">
        <v>4799</v>
      </c>
      <c r="J13" s="127">
        <v>3</v>
      </c>
      <c r="K13" s="127">
        <f t="shared" si="24"/>
        <v>3</v>
      </c>
      <c r="L13" s="146">
        <v>38.729461890000003</v>
      </c>
      <c r="M13" s="146">
        <v>-121.2873271</v>
      </c>
      <c r="N13" s="127" t="s">
        <v>107</v>
      </c>
      <c r="O13" s="127" t="s">
        <v>129</v>
      </c>
      <c r="P13" s="127" t="s">
        <v>94</v>
      </c>
      <c r="Q13" s="127" t="s">
        <v>94</v>
      </c>
      <c r="R13" s="127" t="s">
        <v>95</v>
      </c>
      <c r="S13" s="127" t="s">
        <v>96</v>
      </c>
      <c r="T13" s="127" t="s">
        <v>98</v>
      </c>
      <c r="U13" s="127" t="s">
        <v>122</v>
      </c>
      <c r="V13" s="127" t="s">
        <v>94</v>
      </c>
      <c r="W13" s="127" t="s">
        <v>94</v>
      </c>
      <c r="X13" s="127" t="s">
        <v>95</v>
      </c>
      <c r="Y13" s="127" t="s">
        <v>94</v>
      </c>
      <c r="Z13" s="127" t="s">
        <v>94</v>
      </c>
      <c r="AA13" s="127" t="s">
        <v>99</v>
      </c>
      <c r="AB13" s="85" t="str">
        <f>INDEX( '[1]Full Existing Stops'!$AS:$AS, MATCH(D13,'[1]Full Existing Stops'!$D:$D, 0))</f>
        <v>Y</v>
      </c>
      <c r="AC13" s="127" t="str">
        <f>INDEX( '[1]Full Existing Stops'!$AW:$AW, MATCH(D13,'[1]Full Existing Stops'!$D:$D, 0))</f>
        <v>5.5 x cont</v>
      </c>
      <c r="AD13" s="85">
        <v>5.5</v>
      </c>
      <c r="AE13" s="127" t="str">
        <f>INDEX( '[1]Full Existing Stops'!$AZ:$AZ, MATCH(D13,'[1]Full Existing Stops'!$D:$D, 0))</f>
        <v>Y</v>
      </c>
      <c r="AF13" s="127" t="s">
        <v>94</v>
      </c>
      <c r="AG13" s="127" t="s">
        <v>94</v>
      </c>
      <c r="AH13" s="85" t="s">
        <v>94</v>
      </c>
      <c r="AI13" s="85" t="str">
        <f>INDEX( '[1]Full Existing Stops'!$BJ:$BJ, MATCH(D13,'[1]Full Existing Stops'!$D:$D, 0))</f>
        <v>X</v>
      </c>
      <c r="AJ13" s="85" t="str">
        <f>INDEX( '[1]Full Existing Stops'!$BF:$BF, MATCH(D13,'[1]Full Existing Stops'!$D:$D, 0))</f>
        <v>Placer County Health and Human Services</v>
      </c>
      <c r="AK13" s="85" t="s">
        <v>462</v>
      </c>
      <c r="AL13" s="85" t="s">
        <v>109</v>
      </c>
      <c r="AM13" s="85" t="s">
        <v>104</v>
      </c>
      <c r="AN13" s="85" t="str">
        <f>INDEX( '[1]Full Existing Stops'!$AG:$AG, MATCH(D13,'[1]Full Existing Stops'!$D:$D, 0))</f>
        <v>Y</v>
      </c>
      <c r="AO13" s="85" t="str">
        <f>INDEX( '[1]Full Existing Stops'!$AH:$AH, MATCH(D13,'[1]Full Existing Stops'!$D:$D, 0))</f>
        <v>Partial - Trees</v>
      </c>
      <c r="AP13" s="127"/>
      <c r="AQ13" s="86" t="str">
        <f t="shared" si="0"/>
        <v>X</v>
      </c>
      <c r="AR13" s="86" t="str">
        <f t="shared" si="0"/>
        <v/>
      </c>
      <c r="AS13" s="86" t="str">
        <f t="shared" si="0"/>
        <v/>
      </c>
      <c r="AT13" s="86" t="str">
        <f t="shared" si="0"/>
        <v/>
      </c>
      <c r="AU13" s="86" t="str">
        <f t="shared" si="0"/>
        <v/>
      </c>
      <c r="AV13" s="86" t="str">
        <f t="shared" si="0"/>
        <v/>
      </c>
      <c r="AW13" s="86" t="str">
        <f t="shared" si="0"/>
        <v/>
      </c>
      <c r="AX13" s="86" t="str">
        <f t="shared" si="0"/>
        <v/>
      </c>
      <c r="AY13" s="86" t="str">
        <f t="shared" si="0"/>
        <v/>
      </c>
      <c r="AZ13" s="86" t="str">
        <f t="shared" si="0"/>
        <v/>
      </c>
      <c r="BA13" s="86" t="str">
        <f t="shared" si="0"/>
        <v/>
      </c>
      <c r="BB13" s="86"/>
      <c r="BC13" s="86" t="str">
        <f t="shared" si="1"/>
        <v>Roseville</v>
      </c>
      <c r="BD13" s="86" t="s">
        <v>159</v>
      </c>
      <c r="BE13" s="82">
        <f t="shared" si="2"/>
        <v>2.6</v>
      </c>
      <c r="BF13" s="205">
        <f t="shared" si="3"/>
        <v>2.6</v>
      </c>
      <c r="BG13" s="86"/>
      <c r="BH13" s="86" t="str">
        <f t="shared" si="4"/>
        <v/>
      </c>
      <c r="BI13" s="86" t="str">
        <f t="shared" si="5"/>
        <v/>
      </c>
      <c r="BJ13" s="86" t="str">
        <f t="shared" si="6"/>
        <v/>
      </c>
      <c r="BK13" s="86" t="str">
        <f t="shared" si="7"/>
        <v/>
      </c>
      <c r="BL13" s="86" t="str">
        <f t="shared" si="8"/>
        <v/>
      </c>
      <c r="BM13" s="86" t="str">
        <f t="shared" si="9"/>
        <v>X</v>
      </c>
      <c r="BN13" s="86">
        <f t="shared" si="10"/>
        <v>2.5</v>
      </c>
      <c r="BO13" s="86" t="str">
        <f t="shared" si="11"/>
        <v/>
      </c>
      <c r="BP13" s="86" t="str">
        <f t="shared" si="12"/>
        <v>X</v>
      </c>
      <c r="BQ13" s="86" t="str">
        <f t="shared" si="13"/>
        <v/>
      </c>
      <c r="BR13" s="86"/>
      <c r="BS13" s="86" t="str">
        <f t="shared" si="14"/>
        <v>X</v>
      </c>
      <c r="BT13" s="86" t="str">
        <f t="shared" si="15"/>
        <v>X</v>
      </c>
      <c r="BU13" s="86" t="str">
        <f t="shared" si="16"/>
        <v/>
      </c>
      <c r="BV13" s="86" t="str">
        <f t="shared" si="17"/>
        <v>X</v>
      </c>
      <c r="BW13" s="86" t="str">
        <f t="shared" si="18"/>
        <v/>
      </c>
      <c r="BX13" s="86" t="str">
        <f t="shared" si="19"/>
        <v>X</v>
      </c>
      <c r="BY13" s="86" t="str">
        <f t="shared" si="20"/>
        <v>X</v>
      </c>
      <c r="BZ13" s="86"/>
      <c r="CA13" s="86"/>
      <c r="CB13" s="86"/>
      <c r="CC13" s="86"/>
      <c r="CD13" s="86" t="str">
        <f t="shared" si="21"/>
        <v/>
      </c>
      <c r="CE13" s="86"/>
      <c r="CF13" s="86"/>
      <c r="CG13" s="86" t="str">
        <f t="shared" si="22"/>
        <v>X</v>
      </c>
      <c r="CH13" s="86" t="str">
        <f t="shared" si="23"/>
        <v>X</v>
      </c>
      <c r="CI13" s="86"/>
      <c r="CJ13" s="43"/>
    </row>
    <row r="14" spans="2:88" x14ac:dyDescent="0.35">
      <c r="B14" s="25"/>
      <c r="C14" s="80">
        <v>249</v>
      </c>
      <c r="D14" s="128">
        <v>53305</v>
      </c>
      <c r="E14" s="129" t="s">
        <v>109</v>
      </c>
      <c r="F14" s="160" t="s">
        <v>463</v>
      </c>
      <c r="G14" s="129">
        <v>2.5299999999999998</v>
      </c>
      <c r="H14" s="129">
        <v>6066</v>
      </c>
      <c r="I14" s="129">
        <v>3926</v>
      </c>
      <c r="J14" s="129">
        <v>3</v>
      </c>
      <c r="K14" s="129">
        <f t="shared" si="24"/>
        <v>3</v>
      </c>
      <c r="L14" s="145">
        <v>38.786039289999998</v>
      </c>
      <c r="M14" s="145">
        <v>-121.2773815</v>
      </c>
      <c r="N14" s="129" t="s">
        <v>353</v>
      </c>
      <c r="O14" s="129" t="s">
        <v>129</v>
      </c>
      <c r="P14" s="129" t="s">
        <v>94</v>
      </c>
      <c r="Q14" s="129" t="s">
        <v>94</v>
      </c>
      <c r="R14" s="129" t="s">
        <v>95</v>
      </c>
      <c r="S14" s="129" t="s">
        <v>96</v>
      </c>
      <c r="T14" s="129" t="s">
        <v>98</v>
      </c>
      <c r="U14" s="129">
        <v>2</v>
      </c>
      <c r="V14" s="129" t="s">
        <v>107</v>
      </c>
      <c r="W14" s="129" t="s">
        <v>94</v>
      </c>
      <c r="X14" s="129" t="s">
        <v>95</v>
      </c>
      <c r="Y14" s="129" t="s">
        <v>94</v>
      </c>
      <c r="Z14" s="129" t="s">
        <v>96</v>
      </c>
      <c r="AA14" s="129" t="s">
        <v>99</v>
      </c>
      <c r="AB14" s="81" t="str">
        <f>INDEX( '[1]Full Existing Stops'!$AS:$AS, MATCH(D14,'[1]Full Existing Stops'!$D:$D, 0))</f>
        <v>Y</v>
      </c>
      <c r="AC14" s="129" t="str">
        <f>INDEX( '[1]Full Existing Stops'!$AW:$AW, MATCH(D14,'[1]Full Existing Stops'!$D:$D, 0))</f>
        <v>8.5 x cont</v>
      </c>
      <c r="AD14" s="81">
        <v>8.5</v>
      </c>
      <c r="AE14" s="129" t="str">
        <f>INDEX( '[1]Full Existing Stops'!$AZ:$AZ, MATCH(D14,'[1]Full Existing Stops'!$D:$D, 0))</f>
        <v>Y</v>
      </c>
      <c r="AF14" s="129" t="s">
        <v>100</v>
      </c>
      <c r="AG14" s="129" t="s">
        <v>94</v>
      </c>
      <c r="AH14" s="81" t="s">
        <v>96</v>
      </c>
      <c r="AI14" s="81">
        <f>INDEX( '[1]Full Existing Stops'!$BJ:$BJ, MATCH(D14,'[1]Full Existing Stops'!$D:$D, 0))</f>
        <v>2</v>
      </c>
      <c r="AJ14" s="81" t="str">
        <f>INDEX( '[1]Full Existing Stops'!$BF:$BF, MATCH(D14,'[1]Full Existing Stops'!$D:$D, 0))</f>
        <v>WinCo</v>
      </c>
      <c r="AK14" s="81" t="s">
        <v>122</v>
      </c>
      <c r="AL14" s="81" t="s">
        <v>109</v>
      </c>
      <c r="AM14" s="81" t="s">
        <v>104</v>
      </c>
      <c r="AN14" s="81" t="str">
        <f>INDEX( '[1]Full Existing Stops'!$AG:$AG, MATCH(D14,'[1]Full Existing Stops'!$D:$D, 0))</f>
        <v>Y</v>
      </c>
      <c r="AO14" s="81" t="str">
        <f>INDEX( '[1]Full Existing Stops'!$AH:$AH, MATCH(D14,'[1]Full Existing Stops'!$D:$D, 0))</f>
        <v xml:space="preserve"> Trees</v>
      </c>
      <c r="AP14" s="129"/>
      <c r="AQ14" s="82" t="str">
        <f t="shared" si="0"/>
        <v/>
      </c>
      <c r="AR14" s="82" t="str">
        <f t="shared" si="0"/>
        <v/>
      </c>
      <c r="AS14" s="82" t="str">
        <f t="shared" si="0"/>
        <v/>
      </c>
      <c r="AT14" s="82" t="str">
        <f t="shared" si="0"/>
        <v/>
      </c>
      <c r="AU14" s="82" t="str">
        <f t="shared" si="0"/>
        <v/>
      </c>
      <c r="AV14" s="82" t="str">
        <f t="shared" si="0"/>
        <v/>
      </c>
      <c r="AW14" s="82" t="str">
        <f t="shared" si="0"/>
        <v/>
      </c>
      <c r="AX14" s="82" t="str">
        <f t="shared" si="0"/>
        <v>X</v>
      </c>
      <c r="AY14" s="82" t="str">
        <f t="shared" si="0"/>
        <v/>
      </c>
      <c r="AZ14" s="82" t="str">
        <f t="shared" si="0"/>
        <v/>
      </c>
      <c r="BA14" s="82" t="str">
        <f t="shared" si="0"/>
        <v/>
      </c>
      <c r="BB14" s="82"/>
      <c r="BC14" s="82" t="str">
        <f t="shared" si="1"/>
        <v>Roseville</v>
      </c>
      <c r="BD14" s="82" t="s">
        <v>159</v>
      </c>
      <c r="BE14" s="82">
        <f t="shared" si="2"/>
        <v>2.5299999999999998</v>
      </c>
      <c r="BF14" s="204">
        <f t="shared" si="3"/>
        <v>2.5299999999999998</v>
      </c>
      <c r="BG14" s="82"/>
      <c r="BH14" s="82" t="str">
        <f t="shared" si="4"/>
        <v/>
      </c>
      <c r="BI14" s="82" t="str">
        <f t="shared" si="5"/>
        <v/>
      </c>
      <c r="BJ14" s="82" t="str">
        <f t="shared" si="6"/>
        <v/>
      </c>
      <c r="BK14" s="82" t="str">
        <f t="shared" si="7"/>
        <v/>
      </c>
      <c r="BL14" s="82" t="str">
        <f t="shared" si="8"/>
        <v/>
      </c>
      <c r="BM14" s="82" t="str">
        <f t="shared" si="9"/>
        <v/>
      </c>
      <c r="BN14" s="82" t="str">
        <f t="shared" si="10"/>
        <v/>
      </c>
      <c r="BO14" s="82" t="str">
        <f t="shared" si="11"/>
        <v/>
      </c>
      <c r="BP14" s="82" t="str">
        <f t="shared" si="12"/>
        <v/>
      </c>
      <c r="BQ14" s="82" t="str">
        <f t="shared" si="13"/>
        <v/>
      </c>
      <c r="BR14" s="82"/>
      <c r="BS14" s="82" t="str">
        <f t="shared" si="14"/>
        <v>X</v>
      </c>
      <c r="BT14" s="82" t="str">
        <f t="shared" si="15"/>
        <v>X</v>
      </c>
      <c r="BU14" s="82" t="str">
        <f t="shared" si="16"/>
        <v/>
      </c>
      <c r="BV14" s="82" t="str">
        <f t="shared" si="17"/>
        <v>X</v>
      </c>
      <c r="BW14" s="82" t="str">
        <f t="shared" si="18"/>
        <v/>
      </c>
      <c r="BX14" s="82" t="str">
        <f t="shared" si="19"/>
        <v>X</v>
      </c>
      <c r="BY14" s="82" t="str">
        <f t="shared" si="20"/>
        <v>X</v>
      </c>
      <c r="BZ14" s="82"/>
      <c r="CA14" s="82"/>
      <c r="CB14" s="82"/>
      <c r="CC14" s="82"/>
      <c r="CD14" s="82" t="str">
        <f t="shared" si="21"/>
        <v/>
      </c>
      <c r="CE14" s="82"/>
      <c r="CF14" s="82"/>
      <c r="CG14" s="82" t="str">
        <f t="shared" si="22"/>
        <v/>
      </c>
      <c r="CH14" s="82" t="str">
        <f t="shared" si="23"/>
        <v/>
      </c>
      <c r="CI14" s="82"/>
      <c r="CJ14" s="42"/>
    </row>
    <row r="15" spans="2:88" x14ac:dyDescent="0.35">
      <c r="B15" s="27"/>
      <c r="C15" s="84">
        <v>232</v>
      </c>
      <c r="D15" s="126">
        <v>53261</v>
      </c>
      <c r="E15" s="127" t="s">
        <v>109</v>
      </c>
      <c r="F15" s="163" t="s">
        <v>464</v>
      </c>
      <c r="G15" s="127">
        <v>2.35</v>
      </c>
      <c r="H15" s="127">
        <v>4816</v>
      </c>
      <c r="I15" s="127">
        <v>2420</v>
      </c>
      <c r="J15" s="127">
        <v>3</v>
      </c>
      <c r="K15" s="127">
        <f t="shared" si="24"/>
        <v>3</v>
      </c>
      <c r="L15" s="146">
        <v>38.769537130000003</v>
      </c>
      <c r="M15" s="146">
        <v>-121.26877159999999</v>
      </c>
      <c r="N15" s="127" t="s">
        <v>435</v>
      </c>
      <c r="O15" s="127" t="s">
        <v>107</v>
      </c>
      <c r="P15" s="127" t="s">
        <v>94</v>
      </c>
      <c r="Q15" s="127" t="s">
        <v>123</v>
      </c>
      <c r="R15" s="127" t="s">
        <v>122</v>
      </c>
      <c r="S15" s="127" t="s">
        <v>96</v>
      </c>
      <c r="T15" s="127" t="s">
        <v>98</v>
      </c>
      <c r="U15" s="127">
        <v>3</v>
      </c>
      <c r="V15" s="127" t="s">
        <v>107</v>
      </c>
      <c r="W15" s="127" t="s">
        <v>96</v>
      </c>
      <c r="X15" s="127" t="s">
        <v>107</v>
      </c>
      <c r="Y15" s="127" t="s">
        <v>96</v>
      </c>
      <c r="Z15" s="127" t="s">
        <v>94</v>
      </c>
      <c r="AA15" s="127" t="s">
        <v>99</v>
      </c>
      <c r="AB15" s="85" t="str">
        <f>INDEX( '[1]Full Existing Stops'!$AS:$AS, MATCH(D15,'[1]Full Existing Stops'!$D:$D, 0))</f>
        <v>Y</v>
      </c>
      <c r="AC15" s="127" t="str">
        <f>INDEX( '[1]Full Existing Stops'!$AW:$AW, MATCH(D15,'[1]Full Existing Stops'!$D:$D, 0))</f>
        <v>6.5 x cont</v>
      </c>
      <c r="AD15" s="85">
        <v>6.5</v>
      </c>
      <c r="AE15" s="127" t="str">
        <f>INDEX( '[1]Full Existing Stops'!$AZ:$AZ, MATCH(D15,'[1]Full Existing Stops'!$D:$D, 0))</f>
        <v>Y</v>
      </c>
      <c r="AF15" s="127" t="s">
        <v>96</v>
      </c>
      <c r="AG15" s="127" t="s">
        <v>94</v>
      </c>
      <c r="AH15" s="85" t="s">
        <v>96</v>
      </c>
      <c r="AI15" s="85">
        <f>INDEX( '[1]Full Existing Stops'!$BJ:$BJ, MATCH(D15,'[1]Full Existing Stops'!$D:$D, 0))</f>
        <v>2</v>
      </c>
      <c r="AJ15" s="85" t="str">
        <f>INDEX( '[1]Full Existing Stops'!$BF:$BF, MATCH(D15,'[1]Full Existing Stops'!$D:$D, 0))</f>
        <v>The Fountain Shopping Center</v>
      </c>
      <c r="AK15" s="85" t="s">
        <v>122</v>
      </c>
      <c r="AL15" s="85" t="s">
        <v>109</v>
      </c>
      <c r="AM15" s="85" t="s">
        <v>378</v>
      </c>
      <c r="AN15" s="85" t="str">
        <f>INDEX( '[1]Full Existing Stops'!$AG:$AG, MATCH(D15,'[1]Full Existing Stops'!$D:$D, 0))</f>
        <v>Y</v>
      </c>
      <c r="AO15" s="85" t="str">
        <f>INDEX( '[1]Full Existing Stops'!$AH:$AH, MATCH(D15,'[1]Full Existing Stops'!$D:$D, 0))</f>
        <v>Shelter</v>
      </c>
      <c r="AP15" s="127"/>
      <c r="AQ15" s="86" t="str">
        <f t="shared" si="0"/>
        <v>X</v>
      </c>
      <c r="AR15" s="86" t="str">
        <f t="shared" si="0"/>
        <v>X</v>
      </c>
      <c r="AS15" s="86" t="str">
        <f t="shared" si="0"/>
        <v/>
      </c>
      <c r="AT15" s="86" t="str">
        <f t="shared" si="0"/>
        <v/>
      </c>
      <c r="AU15" s="86" t="str">
        <f t="shared" si="0"/>
        <v/>
      </c>
      <c r="AV15" s="86" t="str">
        <f t="shared" si="0"/>
        <v/>
      </c>
      <c r="AW15" s="86" t="str">
        <f t="shared" si="0"/>
        <v/>
      </c>
      <c r="AX15" s="86" t="str">
        <f t="shared" si="0"/>
        <v/>
      </c>
      <c r="AY15" s="86" t="str">
        <f t="shared" si="0"/>
        <v/>
      </c>
      <c r="AZ15" s="86" t="str">
        <f t="shared" si="0"/>
        <v/>
      </c>
      <c r="BA15" s="86" t="str">
        <f t="shared" si="0"/>
        <v/>
      </c>
      <c r="BB15" s="86"/>
      <c r="BC15" s="86" t="str">
        <f t="shared" si="1"/>
        <v>Roseville</v>
      </c>
      <c r="BD15" s="86" t="s">
        <v>159</v>
      </c>
      <c r="BE15" s="82">
        <f t="shared" si="2"/>
        <v>2.35</v>
      </c>
      <c r="BF15" s="205">
        <f t="shared" si="3"/>
        <v>2.35</v>
      </c>
      <c r="BG15" s="86"/>
      <c r="BH15" s="86" t="str">
        <f t="shared" si="4"/>
        <v/>
      </c>
      <c r="BI15" s="86" t="str">
        <f t="shared" si="5"/>
        <v/>
      </c>
      <c r="BJ15" s="86" t="str">
        <f t="shared" si="6"/>
        <v/>
      </c>
      <c r="BK15" s="86" t="str">
        <f t="shared" si="7"/>
        <v/>
      </c>
      <c r="BL15" s="86" t="str">
        <f t="shared" si="8"/>
        <v/>
      </c>
      <c r="BM15" s="86" t="str">
        <f t="shared" si="9"/>
        <v>X</v>
      </c>
      <c r="BN15" s="86">
        <f t="shared" si="10"/>
        <v>1.5</v>
      </c>
      <c r="BO15" s="86" t="str">
        <f t="shared" si="11"/>
        <v/>
      </c>
      <c r="BP15" s="86" t="str">
        <f t="shared" si="12"/>
        <v/>
      </c>
      <c r="BQ15" s="86" t="str">
        <f t="shared" si="13"/>
        <v/>
      </c>
      <c r="BR15" s="86"/>
      <c r="BS15" s="86" t="str">
        <f t="shared" si="14"/>
        <v/>
      </c>
      <c r="BT15" s="86" t="str">
        <f t="shared" si="15"/>
        <v/>
      </c>
      <c r="BU15" s="86" t="str">
        <f t="shared" si="16"/>
        <v/>
      </c>
      <c r="BV15" s="86" t="str">
        <f t="shared" si="17"/>
        <v/>
      </c>
      <c r="BW15" s="86" t="str">
        <f t="shared" si="18"/>
        <v/>
      </c>
      <c r="BX15" s="86" t="str">
        <f t="shared" si="19"/>
        <v/>
      </c>
      <c r="BY15" s="86" t="str">
        <f t="shared" si="20"/>
        <v>X</v>
      </c>
      <c r="BZ15" s="86"/>
      <c r="CA15" s="86"/>
      <c r="CB15" s="86"/>
      <c r="CC15" s="86"/>
      <c r="CD15" s="86" t="str">
        <f t="shared" si="21"/>
        <v/>
      </c>
      <c r="CE15" s="86"/>
      <c r="CF15" s="86"/>
      <c r="CG15" s="86" t="str">
        <f t="shared" si="22"/>
        <v/>
      </c>
      <c r="CH15" s="86" t="str">
        <f t="shared" si="23"/>
        <v/>
      </c>
      <c r="CI15" s="86"/>
      <c r="CJ15" s="43"/>
    </row>
    <row r="16" spans="2:88" x14ac:dyDescent="0.35">
      <c r="B16" s="25"/>
      <c r="C16" s="80">
        <v>255</v>
      </c>
      <c r="D16" s="128">
        <v>53316</v>
      </c>
      <c r="E16" s="129" t="s">
        <v>109</v>
      </c>
      <c r="F16" s="160" t="s">
        <v>465</v>
      </c>
      <c r="G16" s="129">
        <v>2.31</v>
      </c>
      <c r="H16" s="129">
        <v>3214</v>
      </c>
      <c r="I16" s="129">
        <v>5012</v>
      </c>
      <c r="J16" s="129">
        <v>3</v>
      </c>
      <c r="K16" s="129">
        <f t="shared" si="24"/>
        <v>3</v>
      </c>
      <c r="L16" s="145">
        <v>38.739891819999997</v>
      </c>
      <c r="M16" s="145">
        <v>-121.2722182</v>
      </c>
      <c r="N16" s="129" t="s">
        <v>424</v>
      </c>
      <c r="O16" s="129" t="s">
        <v>165</v>
      </c>
      <c r="P16" s="129" t="s">
        <v>94</v>
      </c>
      <c r="Q16" s="129" t="s">
        <v>94</v>
      </c>
      <c r="R16" s="129" t="s">
        <v>95</v>
      </c>
      <c r="S16" s="129" t="s">
        <v>96</v>
      </c>
      <c r="T16" s="129" t="s">
        <v>98</v>
      </c>
      <c r="U16" s="129">
        <v>4</v>
      </c>
      <c r="V16" s="129" t="s">
        <v>98</v>
      </c>
      <c r="W16" s="129" t="s">
        <v>96</v>
      </c>
      <c r="X16" s="129" t="s">
        <v>107</v>
      </c>
      <c r="Y16" s="129" t="s">
        <v>94</v>
      </c>
      <c r="Z16" s="129" t="s">
        <v>96</v>
      </c>
      <c r="AA16" s="129" t="s">
        <v>148</v>
      </c>
      <c r="AB16" s="81" t="str">
        <f>INDEX( '[1]Full Existing Stops'!$AS:$AS, MATCH(D16,'[1]Full Existing Stops'!$D:$D, 0))</f>
        <v>Y</v>
      </c>
      <c r="AC16" s="129" t="str">
        <f>INDEX( '[1]Full Existing Stops'!$AW:$AW, MATCH(D16,'[1]Full Existing Stops'!$D:$D, 0))</f>
        <v>4.5 x cont</v>
      </c>
      <c r="AD16" s="81">
        <v>8.5</v>
      </c>
      <c r="AE16" s="129" t="str">
        <f>INDEX( '[1]Full Existing Stops'!$AZ:$AZ, MATCH(D16,'[1]Full Existing Stops'!$D:$D, 0))</f>
        <v>Y</v>
      </c>
      <c r="AF16" s="129" t="s">
        <v>96</v>
      </c>
      <c r="AG16" s="129" t="s">
        <v>94</v>
      </c>
      <c r="AH16" s="81" t="s">
        <v>96</v>
      </c>
      <c r="AI16" s="81" t="str">
        <f>INDEX( '[1]Full Existing Stops'!$BJ:$BJ, MATCH(D16,'[1]Full Existing Stops'!$D:$D, 0))</f>
        <v>X</v>
      </c>
      <c r="AJ16" s="81" t="str">
        <f>INDEX( '[1]Full Existing Stops'!$BF:$BF, MATCH(D16,'[1]Full Existing Stops'!$D:$D, 0))</f>
        <v>Granite Wellness Center, U-Haul</v>
      </c>
      <c r="AK16" s="81" t="s">
        <v>122</v>
      </c>
      <c r="AL16" s="81" t="s">
        <v>109</v>
      </c>
      <c r="AM16" s="81" t="s">
        <v>104</v>
      </c>
      <c r="AN16" s="81" t="str">
        <f>INDEX( '[1]Full Existing Stops'!$AG:$AG, MATCH(D16,'[1]Full Existing Stops'!$D:$D, 0))</f>
        <v>Y</v>
      </c>
      <c r="AO16" s="81" t="str">
        <f>INDEX( '[1]Full Existing Stops'!$AH:$AH, MATCH(D16,'[1]Full Existing Stops'!$D:$D, 0))</f>
        <v>Shelter</v>
      </c>
      <c r="AP16" s="129"/>
      <c r="AQ16" s="82" t="str">
        <f t="shared" si="0"/>
        <v>X</v>
      </c>
      <c r="AR16" s="82" t="str">
        <f t="shared" si="0"/>
        <v/>
      </c>
      <c r="AS16" s="82" t="str">
        <f t="shared" si="0"/>
        <v/>
      </c>
      <c r="AT16" s="82" t="str">
        <f t="shared" si="0"/>
        <v/>
      </c>
      <c r="AU16" s="82" t="str">
        <f t="shared" si="0"/>
        <v/>
      </c>
      <c r="AV16" s="82" t="str">
        <f t="shared" si="0"/>
        <v>X</v>
      </c>
      <c r="AW16" s="82" t="str">
        <f t="shared" si="0"/>
        <v/>
      </c>
      <c r="AX16" s="82" t="str">
        <f t="shared" si="0"/>
        <v/>
      </c>
      <c r="AY16" s="82" t="str">
        <f t="shared" si="0"/>
        <v/>
      </c>
      <c r="AZ16" s="82" t="str">
        <f t="shared" si="0"/>
        <v/>
      </c>
      <c r="BA16" s="82" t="str">
        <f t="shared" si="0"/>
        <v/>
      </c>
      <c r="BB16" s="82"/>
      <c r="BC16" s="82" t="str">
        <f t="shared" si="1"/>
        <v>Roseville</v>
      </c>
      <c r="BD16" s="82" t="s">
        <v>133</v>
      </c>
      <c r="BE16" s="82">
        <f t="shared" si="2"/>
        <v>2.31</v>
      </c>
      <c r="BF16" s="204">
        <f t="shared" si="3"/>
        <v>2.31</v>
      </c>
      <c r="BG16" s="82"/>
      <c r="BH16" s="82" t="str">
        <f t="shared" si="4"/>
        <v/>
      </c>
      <c r="BI16" s="82" t="str">
        <f t="shared" si="5"/>
        <v/>
      </c>
      <c r="BJ16" s="82" t="str">
        <f t="shared" si="6"/>
        <v>X</v>
      </c>
      <c r="BK16" s="82" t="str">
        <f t="shared" si="7"/>
        <v/>
      </c>
      <c r="BL16" s="82" t="str">
        <f t="shared" si="8"/>
        <v/>
      </c>
      <c r="BM16" s="82" t="str">
        <f t="shared" si="9"/>
        <v/>
      </c>
      <c r="BN16" s="82" t="str">
        <f t="shared" si="10"/>
        <v/>
      </c>
      <c r="BO16" s="82" t="str">
        <f t="shared" si="11"/>
        <v/>
      </c>
      <c r="BP16" s="82" t="str">
        <f t="shared" si="12"/>
        <v>X</v>
      </c>
      <c r="BQ16" s="82" t="str">
        <f t="shared" si="13"/>
        <v/>
      </c>
      <c r="BR16" s="82"/>
      <c r="BS16" s="82" t="str">
        <f t="shared" si="14"/>
        <v/>
      </c>
      <c r="BT16" s="82" t="str">
        <f t="shared" si="15"/>
        <v/>
      </c>
      <c r="BU16" s="82" t="str">
        <f t="shared" si="16"/>
        <v/>
      </c>
      <c r="BV16" s="82" t="str">
        <f t="shared" si="17"/>
        <v>X</v>
      </c>
      <c r="BW16" s="82" t="str">
        <f t="shared" si="18"/>
        <v/>
      </c>
      <c r="BX16" s="82" t="str">
        <f t="shared" si="19"/>
        <v>X</v>
      </c>
      <c r="BY16" s="82" t="str">
        <f t="shared" si="20"/>
        <v>X</v>
      </c>
      <c r="BZ16" s="82"/>
      <c r="CA16" s="82"/>
      <c r="CB16" s="82"/>
      <c r="CC16" s="82"/>
      <c r="CD16" s="82" t="str">
        <f t="shared" si="21"/>
        <v/>
      </c>
      <c r="CE16" s="82"/>
      <c r="CF16" s="82"/>
      <c r="CG16" s="82" t="str">
        <f t="shared" si="22"/>
        <v>X</v>
      </c>
      <c r="CH16" s="82" t="str">
        <f t="shared" si="23"/>
        <v/>
      </c>
      <c r="CI16" s="82"/>
      <c r="CJ16" s="42"/>
    </row>
    <row r="17" spans="2:88" x14ac:dyDescent="0.35">
      <c r="B17" s="27"/>
      <c r="C17" s="84">
        <v>230</v>
      </c>
      <c r="D17" s="126">
        <v>53246</v>
      </c>
      <c r="E17" s="127" t="s">
        <v>109</v>
      </c>
      <c r="F17" s="163" t="s">
        <v>466</v>
      </c>
      <c r="G17" s="127">
        <v>2.2000000000000002</v>
      </c>
      <c r="H17" s="127">
        <v>10795</v>
      </c>
      <c r="I17" s="127">
        <v>1807</v>
      </c>
      <c r="J17" s="127">
        <v>3</v>
      </c>
      <c r="K17" s="127">
        <f t="shared" si="24"/>
        <v>3</v>
      </c>
      <c r="L17" s="146">
        <v>38.761378729999997</v>
      </c>
      <c r="M17" s="146">
        <v>-121.251643</v>
      </c>
      <c r="N17" s="127" t="s">
        <v>107</v>
      </c>
      <c r="O17" s="127" t="s">
        <v>98</v>
      </c>
      <c r="P17" s="127" t="s">
        <v>122</v>
      </c>
      <c r="Q17" s="127" t="s">
        <v>122</v>
      </c>
      <c r="R17" s="127" t="s">
        <v>122</v>
      </c>
      <c r="S17" s="127" t="s">
        <v>122</v>
      </c>
      <c r="T17" s="127" t="s">
        <v>122</v>
      </c>
      <c r="U17" s="127" t="s">
        <v>122</v>
      </c>
      <c r="V17" s="127" t="s">
        <v>122</v>
      </c>
      <c r="W17" s="127" t="s">
        <v>122</v>
      </c>
      <c r="X17" s="127" t="s">
        <v>122</v>
      </c>
      <c r="Y17" s="127" t="s">
        <v>122</v>
      </c>
      <c r="Z17" s="127" t="s">
        <v>122</v>
      </c>
      <c r="AA17" s="127" t="s">
        <v>122</v>
      </c>
      <c r="AB17" s="85" t="str">
        <f>INDEX( '[1]Full Existing Stops'!$AS:$AS, MATCH(D17,'[1]Full Existing Stops'!$D:$D, 0))</f>
        <v>Y</v>
      </c>
      <c r="AC17" s="127" t="str">
        <f>INDEX( '[1]Full Existing Stops'!$AW:$AW, MATCH(D17,'[1]Full Existing Stops'!$D:$D, 0))</f>
        <v>8 x 5 cont</v>
      </c>
      <c r="AD17" s="85">
        <v>8</v>
      </c>
      <c r="AE17" s="127" t="str">
        <f>INDEX( '[1]Full Existing Stops'!$AZ:$AZ, MATCH(D17,'[1]Full Existing Stops'!$D:$D, 0))</f>
        <v>Y</v>
      </c>
      <c r="AF17" s="127" t="s">
        <v>122</v>
      </c>
      <c r="AG17" s="127" t="s">
        <v>122</v>
      </c>
      <c r="AH17" s="85" t="s">
        <v>96</v>
      </c>
      <c r="AI17" s="85">
        <f>INDEX( '[1]Full Existing Stops'!$BJ:$BJ, MATCH(D17,'[1]Full Existing Stops'!$D:$D, 0))</f>
        <v>2</v>
      </c>
      <c r="AJ17" s="85" t="str">
        <f>INDEX( '[1]Full Existing Stops'!$BF:$BF, MATCH(D17,'[1]Full Existing Stops'!$D:$D, 0))</f>
        <v>Sutter Health</v>
      </c>
      <c r="AK17" s="85" t="s">
        <v>467</v>
      </c>
      <c r="AL17" s="85" t="s">
        <v>109</v>
      </c>
      <c r="AM17" s="85" t="s">
        <v>104</v>
      </c>
      <c r="AN17" s="85" t="str">
        <f>INDEX( '[1]Full Existing Stops'!$AG:$AG, MATCH(D17,'[1]Full Existing Stops'!$D:$D, 0))</f>
        <v>Y</v>
      </c>
      <c r="AO17" s="85" t="str">
        <f>INDEX( '[1]Full Existing Stops'!$AH:$AH, MATCH(D17,'[1]Full Existing Stops'!$D:$D, 0))</f>
        <v xml:space="preserve">Trees </v>
      </c>
      <c r="AP17" s="127"/>
      <c r="AQ17" s="86" t="str">
        <f t="shared" si="0"/>
        <v>X</v>
      </c>
      <c r="AR17" s="86" t="str">
        <f t="shared" si="0"/>
        <v/>
      </c>
      <c r="AS17" s="86" t="str">
        <f t="shared" si="0"/>
        <v/>
      </c>
      <c r="AT17" s="86" t="str">
        <f t="shared" si="0"/>
        <v/>
      </c>
      <c r="AU17" s="86" t="str">
        <f t="shared" si="0"/>
        <v/>
      </c>
      <c r="AV17" s="86" t="str">
        <f t="shared" si="0"/>
        <v/>
      </c>
      <c r="AW17" s="86" t="str">
        <f t="shared" si="0"/>
        <v/>
      </c>
      <c r="AX17" s="86" t="str">
        <f t="shared" si="0"/>
        <v/>
      </c>
      <c r="AY17" s="86" t="str">
        <f t="shared" si="0"/>
        <v/>
      </c>
      <c r="AZ17" s="86" t="str">
        <f t="shared" si="0"/>
        <v/>
      </c>
      <c r="BA17" s="86" t="str">
        <f t="shared" si="0"/>
        <v/>
      </c>
      <c r="BB17" s="86"/>
      <c r="BC17" s="86" t="str">
        <f t="shared" si="1"/>
        <v>Roseville</v>
      </c>
      <c r="BD17" s="86" t="s">
        <v>159</v>
      </c>
      <c r="BE17" s="82">
        <f t="shared" si="2"/>
        <v>2.2000000000000002</v>
      </c>
      <c r="BF17" s="205">
        <f t="shared" si="3"/>
        <v>2.2000000000000002</v>
      </c>
      <c r="BG17" s="86"/>
      <c r="BH17" s="86" t="str">
        <f t="shared" si="4"/>
        <v>X</v>
      </c>
      <c r="BI17" s="86" t="str">
        <f t="shared" si="5"/>
        <v>X</v>
      </c>
      <c r="BJ17" s="86" t="str">
        <f t="shared" si="6"/>
        <v/>
      </c>
      <c r="BK17" s="86" t="str">
        <f t="shared" si="7"/>
        <v/>
      </c>
      <c r="BL17" s="86" t="str">
        <f t="shared" si="8"/>
        <v/>
      </c>
      <c r="BM17" s="86" t="str">
        <f t="shared" si="9"/>
        <v/>
      </c>
      <c r="BN17" s="86" t="str">
        <f t="shared" si="10"/>
        <v/>
      </c>
      <c r="BO17" s="86" t="str">
        <f t="shared" si="11"/>
        <v/>
      </c>
      <c r="BP17" s="86" t="str">
        <f t="shared" si="12"/>
        <v>X</v>
      </c>
      <c r="BQ17" s="86" t="str">
        <f t="shared" si="13"/>
        <v/>
      </c>
      <c r="BR17" s="86"/>
      <c r="BS17" s="86" t="str">
        <f t="shared" si="14"/>
        <v>X</v>
      </c>
      <c r="BT17" s="86" t="str">
        <f t="shared" si="15"/>
        <v>X</v>
      </c>
      <c r="BU17" s="86" t="str">
        <f t="shared" si="16"/>
        <v/>
      </c>
      <c r="BV17" s="86" t="str">
        <f t="shared" si="17"/>
        <v>X</v>
      </c>
      <c r="BW17" s="86" t="str">
        <f t="shared" si="18"/>
        <v/>
      </c>
      <c r="BX17" s="86" t="str">
        <f t="shared" si="19"/>
        <v>X</v>
      </c>
      <c r="BY17" s="86" t="str">
        <f t="shared" si="20"/>
        <v>X</v>
      </c>
      <c r="BZ17" s="86"/>
      <c r="CA17" s="86"/>
      <c r="CB17" s="86"/>
      <c r="CC17" s="86"/>
      <c r="CD17" s="86" t="str">
        <f t="shared" si="21"/>
        <v/>
      </c>
      <c r="CE17" s="86"/>
      <c r="CF17" s="86"/>
      <c r="CG17" s="86" t="str">
        <f t="shared" si="22"/>
        <v/>
      </c>
      <c r="CH17" s="86" t="str">
        <f t="shared" si="23"/>
        <v/>
      </c>
      <c r="CI17" s="86"/>
      <c r="CJ17" s="43"/>
    </row>
    <row r="18" spans="2:88" x14ac:dyDescent="0.35">
      <c r="B18" s="25"/>
      <c r="C18" s="80">
        <v>199</v>
      </c>
      <c r="D18" s="128">
        <v>53104</v>
      </c>
      <c r="E18" s="129" t="s">
        <v>109</v>
      </c>
      <c r="F18" s="160" t="s">
        <v>468</v>
      </c>
      <c r="G18" s="129">
        <v>2.15</v>
      </c>
      <c r="H18" s="129">
        <v>6521</v>
      </c>
      <c r="I18" s="129">
        <v>4535</v>
      </c>
      <c r="J18" s="129">
        <v>3</v>
      </c>
      <c r="K18" s="129">
        <f t="shared" si="24"/>
        <v>3</v>
      </c>
      <c r="L18" s="145">
        <v>38.736826809999997</v>
      </c>
      <c r="M18" s="145">
        <v>-121.29061280000001</v>
      </c>
      <c r="N18" s="129" t="s">
        <v>435</v>
      </c>
      <c r="O18" s="129" t="s">
        <v>129</v>
      </c>
      <c r="P18" s="129" t="s">
        <v>94</v>
      </c>
      <c r="Q18" s="129" t="s">
        <v>94</v>
      </c>
      <c r="R18" s="129" t="s">
        <v>95</v>
      </c>
      <c r="S18" s="129" t="s">
        <v>96</v>
      </c>
      <c r="T18" s="129" t="s">
        <v>98</v>
      </c>
      <c r="U18" s="129">
        <v>2</v>
      </c>
      <c r="V18" s="129" t="s">
        <v>98</v>
      </c>
      <c r="W18" s="129" t="s">
        <v>96</v>
      </c>
      <c r="X18" s="129" t="s">
        <v>98</v>
      </c>
      <c r="Y18" s="129" t="s">
        <v>94</v>
      </c>
      <c r="Z18" s="129" t="s">
        <v>96</v>
      </c>
      <c r="AA18" s="129" t="s">
        <v>99</v>
      </c>
      <c r="AB18" s="81" t="str">
        <f>INDEX( '[1]Full Existing Stops'!$AS:$AS, MATCH(D18,'[1]Full Existing Stops'!$D:$D, 0))</f>
        <v>Y</v>
      </c>
      <c r="AC18" s="129" t="str">
        <f>INDEX( '[1]Full Existing Stops'!$AW:$AW, MATCH(D18,'[1]Full Existing Stops'!$D:$D, 0))</f>
        <v>7 x cont | 3'6" in front of shelter</v>
      </c>
      <c r="AD18" s="81">
        <v>7</v>
      </c>
      <c r="AE18" s="129" t="str">
        <f>INDEX( '[1]Full Existing Stops'!$AZ:$AZ, MATCH(D18,'[1]Full Existing Stops'!$D:$D, 0))</f>
        <v>Y</v>
      </c>
      <c r="AF18" s="129" t="s">
        <v>96</v>
      </c>
      <c r="AG18" s="129" t="s">
        <v>94</v>
      </c>
      <c r="AH18" s="81" t="s">
        <v>96</v>
      </c>
      <c r="AI18" s="81" t="str">
        <f>INDEX( '[1]Full Existing Stops'!$BJ:$BJ, MATCH(D18,'[1]Full Existing Stops'!$D:$D, 0))</f>
        <v>X</v>
      </c>
      <c r="AJ18" s="81" t="str">
        <f>INDEX( '[1]Full Existing Stops'!$BF:$BF, MATCH(D18,'[1]Full Existing Stops'!$D:$D, 0))</f>
        <v>Car Dealership</v>
      </c>
      <c r="AK18" s="81" t="s">
        <v>122</v>
      </c>
      <c r="AL18" s="81" t="s">
        <v>109</v>
      </c>
      <c r="AM18" s="81" t="s">
        <v>104</v>
      </c>
      <c r="AN18" s="81" t="str">
        <f>INDEX( '[1]Full Existing Stops'!$AG:$AG, MATCH(D18,'[1]Full Existing Stops'!$D:$D, 0))</f>
        <v>Y</v>
      </c>
      <c r="AO18" s="81" t="str">
        <f>INDEX( '[1]Full Existing Stops'!$AH:$AH, MATCH(D18,'[1]Full Existing Stops'!$D:$D, 0))</f>
        <v>Shelter - Unwalled</v>
      </c>
      <c r="AP18" s="129"/>
      <c r="AQ18" s="82" t="str">
        <f t="shared" ref="AQ18:BA27" si="25">IF(ISNUMBER(SEARCH(AQ$7,$N18)), "X", "")</f>
        <v>X</v>
      </c>
      <c r="AR18" s="82" t="str">
        <f t="shared" si="25"/>
        <v>X</v>
      </c>
      <c r="AS18" s="82" t="str">
        <f t="shared" si="25"/>
        <v/>
      </c>
      <c r="AT18" s="82" t="str">
        <f t="shared" si="25"/>
        <v/>
      </c>
      <c r="AU18" s="82" t="str">
        <f t="shared" si="25"/>
        <v/>
      </c>
      <c r="AV18" s="82" t="str">
        <f t="shared" si="25"/>
        <v/>
      </c>
      <c r="AW18" s="82" t="str">
        <f t="shared" si="25"/>
        <v/>
      </c>
      <c r="AX18" s="82" t="str">
        <f t="shared" si="25"/>
        <v/>
      </c>
      <c r="AY18" s="82" t="str">
        <f t="shared" si="25"/>
        <v/>
      </c>
      <c r="AZ18" s="82" t="str">
        <f t="shared" si="25"/>
        <v/>
      </c>
      <c r="BA18" s="82" t="str">
        <f t="shared" si="25"/>
        <v/>
      </c>
      <c r="BB18" s="82"/>
      <c r="BC18" s="82" t="str">
        <f t="shared" si="1"/>
        <v>Roseville</v>
      </c>
      <c r="BD18" s="82"/>
      <c r="BE18" s="82">
        <f t="shared" si="2"/>
        <v>2.15</v>
      </c>
      <c r="BF18" s="204">
        <f t="shared" si="3"/>
        <v>2.15</v>
      </c>
      <c r="BG18" s="82"/>
      <c r="BH18" s="82" t="str">
        <f t="shared" si="4"/>
        <v/>
      </c>
      <c r="BI18" s="82" t="str">
        <f t="shared" si="5"/>
        <v/>
      </c>
      <c r="BJ18" s="82" t="str">
        <f t="shared" si="6"/>
        <v/>
      </c>
      <c r="BK18" s="82" t="str">
        <f t="shared" si="7"/>
        <v/>
      </c>
      <c r="BL18" s="82" t="str">
        <f t="shared" si="8"/>
        <v/>
      </c>
      <c r="BM18" s="82" t="str">
        <f t="shared" si="9"/>
        <v>X</v>
      </c>
      <c r="BN18" s="82">
        <f t="shared" si="10"/>
        <v>1</v>
      </c>
      <c r="BO18" s="82" t="str">
        <f t="shared" si="11"/>
        <v/>
      </c>
      <c r="BP18" s="82" t="str">
        <f t="shared" si="12"/>
        <v>X</v>
      </c>
      <c r="BQ18" s="82" t="str">
        <f t="shared" si="13"/>
        <v/>
      </c>
      <c r="BR18" s="82"/>
      <c r="BS18" s="82" t="str">
        <f t="shared" si="14"/>
        <v/>
      </c>
      <c r="BT18" s="82" t="str">
        <f t="shared" si="15"/>
        <v/>
      </c>
      <c r="BU18" s="82" t="str">
        <f t="shared" si="16"/>
        <v/>
      </c>
      <c r="BV18" s="82" t="str">
        <f t="shared" si="17"/>
        <v>X</v>
      </c>
      <c r="BW18" s="82" t="str">
        <f t="shared" si="18"/>
        <v/>
      </c>
      <c r="BX18" s="82" t="str">
        <f t="shared" si="19"/>
        <v>X</v>
      </c>
      <c r="BY18" s="82" t="str">
        <f t="shared" si="20"/>
        <v>X</v>
      </c>
      <c r="BZ18" s="82"/>
      <c r="CA18" s="82"/>
      <c r="CB18" s="82"/>
      <c r="CC18" s="82"/>
      <c r="CD18" s="82" t="str">
        <f t="shared" si="21"/>
        <v/>
      </c>
      <c r="CE18" s="82"/>
      <c r="CF18" s="82"/>
      <c r="CG18" s="82" t="str">
        <f t="shared" si="22"/>
        <v>X</v>
      </c>
      <c r="CH18" s="82" t="str">
        <f t="shared" si="23"/>
        <v/>
      </c>
      <c r="CI18" s="82"/>
      <c r="CJ18" s="42"/>
    </row>
    <row r="19" spans="2:88" x14ac:dyDescent="0.35">
      <c r="B19" s="27"/>
      <c r="C19" s="84">
        <v>239</v>
      </c>
      <c r="D19" s="130">
        <v>53284</v>
      </c>
      <c r="E19" s="131" t="s">
        <v>109</v>
      </c>
      <c r="F19" s="161" t="s">
        <v>469</v>
      </c>
      <c r="G19" s="127">
        <v>2</v>
      </c>
      <c r="H19" s="127">
        <v>9584</v>
      </c>
      <c r="I19" s="127">
        <v>3399</v>
      </c>
      <c r="J19" s="127">
        <v>3</v>
      </c>
      <c r="K19" s="127">
        <f t="shared" si="24"/>
        <v>3</v>
      </c>
      <c r="L19" s="146">
        <v>38.772864210000002</v>
      </c>
      <c r="M19" s="146">
        <v>-121.2655127</v>
      </c>
      <c r="N19" s="127" t="s">
        <v>353</v>
      </c>
      <c r="O19" s="127" t="s">
        <v>129</v>
      </c>
      <c r="P19" s="127" t="s">
        <v>94</v>
      </c>
      <c r="Q19" s="127" t="s">
        <v>123</v>
      </c>
      <c r="R19" s="127" t="s">
        <v>122</v>
      </c>
      <c r="S19" s="127" t="s">
        <v>96</v>
      </c>
      <c r="T19" s="127" t="s">
        <v>98</v>
      </c>
      <c r="U19" s="127">
        <v>3</v>
      </c>
      <c r="V19" s="127" t="s">
        <v>129</v>
      </c>
      <c r="W19" s="127" t="s">
        <v>96</v>
      </c>
      <c r="X19" s="127" t="s">
        <v>129</v>
      </c>
      <c r="Y19" s="127" t="s">
        <v>94</v>
      </c>
      <c r="Z19" s="127" t="s">
        <v>94</v>
      </c>
      <c r="AA19" s="127" t="s">
        <v>99</v>
      </c>
      <c r="AB19" s="85" t="str">
        <f>INDEX( '[1]Full Existing Stops'!$AS:$AS, MATCH(D19,'[1]Full Existing Stops'!$D:$D, 0))</f>
        <v>Y</v>
      </c>
      <c r="AC19" s="127" t="str">
        <f>INDEX( '[1]Full Existing Stops'!$AW:$AW, MATCH(D19,'[1]Full Existing Stops'!$D:$D, 0))</f>
        <v>8.5 x cont</v>
      </c>
      <c r="AD19" s="85">
        <v>8.5</v>
      </c>
      <c r="AE19" s="127" t="str">
        <f>INDEX( '[1]Full Existing Stops'!$AZ:$AZ, MATCH(D19,'[1]Full Existing Stops'!$D:$D, 0))</f>
        <v>Y</v>
      </c>
      <c r="AF19" s="127" t="s">
        <v>96</v>
      </c>
      <c r="AG19" s="127" t="s">
        <v>94</v>
      </c>
      <c r="AH19" s="85" t="s">
        <v>96</v>
      </c>
      <c r="AI19" s="85">
        <f>INDEX( '[1]Full Existing Stops'!$BJ:$BJ, MATCH(D19,'[1]Full Existing Stops'!$D:$D, 0))</f>
        <v>2</v>
      </c>
      <c r="AJ19" s="85" t="str">
        <f>INDEX( '[1]Full Existing Stops'!$BF:$BF, MATCH(D19,'[1]Full Existing Stops'!$D:$D, 0))</f>
        <v>Best Buy, Mall</v>
      </c>
      <c r="AK19" s="85" t="s">
        <v>122</v>
      </c>
      <c r="AL19" s="85" t="s">
        <v>109</v>
      </c>
      <c r="AM19" s="85" t="s">
        <v>378</v>
      </c>
      <c r="AN19" s="85" t="str">
        <f>INDEX( '[1]Full Existing Stops'!$AG:$AG, MATCH(D19,'[1]Full Existing Stops'!$D:$D, 0))</f>
        <v>Y</v>
      </c>
      <c r="AO19" s="85" t="str">
        <f>INDEX( '[1]Full Existing Stops'!$AH:$AH, MATCH(D19,'[1]Full Existing Stops'!$D:$D, 0))</f>
        <v>Shelter</v>
      </c>
      <c r="AP19" s="127"/>
      <c r="AQ19" s="86" t="str">
        <f t="shared" si="25"/>
        <v/>
      </c>
      <c r="AR19" s="86" t="str">
        <f t="shared" si="25"/>
        <v/>
      </c>
      <c r="AS19" s="86" t="str">
        <f t="shared" si="25"/>
        <v/>
      </c>
      <c r="AT19" s="86" t="str">
        <f t="shared" si="25"/>
        <v/>
      </c>
      <c r="AU19" s="86" t="str">
        <f t="shared" si="25"/>
        <v/>
      </c>
      <c r="AV19" s="86" t="str">
        <f t="shared" si="25"/>
        <v/>
      </c>
      <c r="AW19" s="86" t="str">
        <f t="shared" si="25"/>
        <v/>
      </c>
      <c r="AX19" s="86" t="str">
        <f t="shared" si="25"/>
        <v>X</v>
      </c>
      <c r="AY19" s="86" t="str">
        <f t="shared" si="25"/>
        <v/>
      </c>
      <c r="AZ19" s="86" t="str">
        <f t="shared" si="25"/>
        <v/>
      </c>
      <c r="BA19" s="86" t="str">
        <f t="shared" si="25"/>
        <v/>
      </c>
      <c r="BB19" s="86"/>
      <c r="BC19" s="86" t="str">
        <f t="shared" si="1"/>
        <v>Roseville</v>
      </c>
      <c r="BD19" s="86" t="s">
        <v>159</v>
      </c>
      <c r="BE19" s="82">
        <f t="shared" si="2"/>
        <v>2</v>
      </c>
      <c r="BF19" s="205">
        <f t="shared" si="3"/>
        <v>2</v>
      </c>
      <c r="BG19" s="86"/>
      <c r="BH19" s="86" t="str">
        <f t="shared" si="4"/>
        <v/>
      </c>
      <c r="BI19" s="86" t="str">
        <f t="shared" si="5"/>
        <v/>
      </c>
      <c r="BJ19" s="86" t="str">
        <f t="shared" si="6"/>
        <v/>
      </c>
      <c r="BK19" s="86" t="str">
        <f t="shared" si="7"/>
        <v/>
      </c>
      <c r="BL19" s="86" t="str">
        <f t="shared" si="8"/>
        <v/>
      </c>
      <c r="BM19" s="86" t="str">
        <f t="shared" si="9"/>
        <v/>
      </c>
      <c r="BN19" s="86" t="str">
        <f t="shared" si="10"/>
        <v/>
      </c>
      <c r="BO19" s="86" t="str">
        <f t="shared" si="11"/>
        <v/>
      </c>
      <c r="BP19" s="86" t="str">
        <f t="shared" si="12"/>
        <v/>
      </c>
      <c r="BQ19" s="86" t="str">
        <f t="shared" si="13"/>
        <v/>
      </c>
      <c r="BR19" s="86"/>
      <c r="BS19" s="86" t="str">
        <f t="shared" si="14"/>
        <v/>
      </c>
      <c r="BT19" s="86" t="str">
        <f t="shared" si="15"/>
        <v/>
      </c>
      <c r="BU19" s="86" t="str">
        <f t="shared" si="16"/>
        <v/>
      </c>
      <c r="BV19" s="86" t="str">
        <f t="shared" si="17"/>
        <v/>
      </c>
      <c r="BW19" s="86" t="str">
        <f t="shared" si="18"/>
        <v/>
      </c>
      <c r="BX19" s="86" t="str">
        <f t="shared" si="19"/>
        <v>X</v>
      </c>
      <c r="BY19" s="86" t="str">
        <f t="shared" si="20"/>
        <v>X</v>
      </c>
      <c r="BZ19" s="86"/>
      <c r="CA19" s="86"/>
      <c r="CB19" s="86"/>
      <c r="CC19" s="86"/>
      <c r="CD19" s="86" t="str">
        <f t="shared" si="21"/>
        <v/>
      </c>
      <c r="CE19" s="86"/>
      <c r="CF19" s="86"/>
      <c r="CG19" s="86" t="str">
        <f t="shared" si="22"/>
        <v/>
      </c>
      <c r="CH19" s="86" t="str">
        <f t="shared" si="23"/>
        <v/>
      </c>
      <c r="CI19" s="86"/>
      <c r="CJ19" s="43"/>
    </row>
    <row r="20" spans="2:88" x14ac:dyDescent="0.35">
      <c r="B20" s="25"/>
      <c r="C20" s="80">
        <v>181</v>
      </c>
      <c r="D20" s="128">
        <v>53060</v>
      </c>
      <c r="E20" s="129" t="s">
        <v>109</v>
      </c>
      <c r="F20" s="160" t="s">
        <v>470</v>
      </c>
      <c r="G20" s="129">
        <v>2</v>
      </c>
      <c r="H20" s="129">
        <v>4647</v>
      </c>
      <c r="I20" s="129">
        <v>3991</v>
      </c>
      <c r="J20" s="129">
        <v>3</v>
      </c>
      <c r="K20" s="129">
        <f t="shared" si="24"/>
        <v>3</v>
      </c>
      <c r="L20" s="145">
        <v>38.753252869999997</v>
      </c>
      <c r="M20" s="145">
        <v>-121.2799188</v>
      </c>
      <c r="N20" s="129" t="s">
        <v>107</v>
      </c>
      <c r="O20" s="129" t="s">
        <v>129</v>
      </c>
      <c r="P20" s="129" t="s">
        <v>100</v>
      </c>
      <c r="Q20" s="129" t="s">
        <v>100</v>
      </c>
      <c r="R20" s="129" t="s">
        <v>95</v>
      </c>
      <c r="S20" s="129" t="s">
        <v>123</v>
      </c>
      <c r="T20" s="129" t="s">
        <v>97</v>
      </c>
      <c r="U20" s="129" t="s">
        <v>98</v>
      </c>
      <c r="V20" s="129" t="s">
        <v>94</v>
      </c>
      <c r="W20" s="129" t="s">
        <v>94</v>
      </c>
      <c r="X20" s="129" t="s">
        <v>95</v>
      </c>
      <c r="Y20" s="129" t="s">
        <v>94</v>
      </c>
      <c r="Z20" s="129" t="s">
        <v>94</v>
      </c>
      <c r="AA20" s="129" t="s">
        <v>369</v>
      </c>
      <c r="AB20" s="81" t="str">
        <f>INDEX( '[1]Full Existing Stops'!$AS:$AS, MATCH(D20,'[1]Full Existing Stops'!$D:$D, 0))</f>
        <v xml:space="preserve">Y </v>
      </c>
      <c r="AC20" s="129" t="str">
        <f>INDEX( '[1]Full Existing Stops'!$AW:$AW, MATCH(D20,'[1]Full Existing Stops'!$D:$D, 0))</f>
        <v>5.5 x cont</v>
      </c>
      <c r="AD20" s="81">
        <v>5.5</v>
      </c>
      <c r="AE20" s="129" t="str">
        <f>INDEX( '[1]Full Existing Stops'!$AZ:$AZ, MATCH(D20,'[1]Full Existing Stops'!$D:$D, 0))</f>
        <v xml:space="preserve">Y </v>
      </c>
      <c r="AF20" s="129" t="s">
        <v>123</v>
      </c>
      <c r="AG20" s="129" t="s">
        <v>94</v>
      </c>
      <c r="AH20" s="81" t="s">
        <v>96</v>
      </c>
      <c r="AI20" s="81" t="str">
        <f>INDEX( '[1]Full Existing Stops'!$BJ:$BJ, MATCH(D20,'[1]Full Existing Stops'!$D:$D, 0))</f>
        <v>X , Bike Lane ends at intersection 
Class 2 on NE side of intersection</v>
      </c>
      <c r="AJ20" s="81" t="str">
        <f>INDEX( '[1]Full Existing Stops'!$BF:$BF, MATCH(D20,'[1]Full Existing Stops'!$D:$D, 0))</f>
        <v>Adelante HS, Roseville Adult School</v>
      </c>
      <c r="AK20" s="81" t="s">
        <v>122</v>
      </c>
      <c r="AL20" s="81" t="s">
        <v>109</v>
      </c>
      <c r="AM20" s="81" t="s">
        <v>427</v>
      </c>
      <c r="AN20" s="81" t="str">
        <f>INDEX( '[1]Full Existing Stops'!$AG:$AG, MATCH(D20,'[1]Full Existing Stops'!$D:$D, 0))</f>
        <v>N</v>
      </c>
      <c r="AO20" s="81" t="str">
        <f>INDEX( '[1]Full Existing Stops'!$AH:$AH, MATCH(D20,'[1]Full Existing Stops'!$D:$D, 0))</f>
        <v xml:space="preserve"> - </v>
      </c>
      <c r="AP20" s="129"/>
      <c r="AQ20" s="82" t="str">
        <f t="shared" si="25"/>
        <v>X</v>
      </c>
      <c r="AR20" s="82" t="str">
        <f t="shared" si="25"/>
        <v/>
      </c>
      <c r="AS20" s="82" t="str">
        <f t="shared" si="25"/>
        <v/>
      </c>
      <c r="AT20" s="82" t="str">
        <f t="shared" si="25"/>
        <v/>
      </c>
      <c r="AU20" s="82" t="str">
        <f t="shared" si="25"/>
        <v/>
      </c>
      <c r="AV20" s="82" t="str">
        <f t="shared" si="25"/>
        <v/>
      </c>
      <c r="AW20" s="82" t="str">
        <f t="shared" si="25"/>
        <v/>
      </c>
      <c r="AX20" s="82" t="str">
        <f t="shared" si="25"/>
        <v/>
      </c>
      <c r="AY20" s="82" t="str">
        <f t="shared" si="25"/>
        <v/>
      </c>
      <c r="AZ20" s="82" t="str">
        <f t="shared" si="25"/>
        <v/>
      </c>
      <c r="BA20" s="82" t="str">
        <f t="shared" si="25"/>
        <v/>
      </c>
      <c r="BB20" s="82"/>
      <c r="BC20" s="82" t="str">
        <f t="shared" si="1"/>
        <v>Roseville</v>
      </c>
      <c r="BD20" s="82" t="s">
        <v>115</v>
      </c>
      <c r="BE20" s="82">
        <f t="shared" si="2"/>
        <v>2</v>
      </c>
      <c r="BF20" s="204">
        <f t="shared" si="3"/>
        <v>2</v>
      </c>
      <c r="BG20" s="82"/>
      <c r="BH20" s="82" t="str">
        <f t="shared" si="4"/>
        <v/>
      </c>
      <c r="BI20" s="82" t="str">
        <f t="shared" si="5"/>
        <v/>
      </c>
      <c r="BJ20" s="82" t="str">
        <f t="shared" si="6"/>
        <v/>
      </c>
      <c r="BK20" s="82" t="str">
        <f t="shared" si="7"/>
        <v/>
      </c>
      <c r="BL20" s="82" t="str">
        <f t="shared" si="8"/>
        <v/>
      </c>
      <c r="BM20" s="82" t="str">
        <f t="shared" si="9"/>
        <v>X</v>
      </c>
      <c r="BN20" s="82">
        <f t="shared" si="10"/>
        <v>2.5</v>
      </c>
      <c r="BO20" s="82" t="str">
        <f t="shared" si="11"/>
        <v/>
      </c>
      <c r="BP20" s="82" t="str">
        <f t="shared" si="12"/>
        <v>X</v>
      </c>
      <c r="BQ20" s="82" t="str">
        <f t="shared" si="13"/>
        <v/>
      </c>
      <c r="BR20" s="82"/>
      <c r="BS20" s="82" t="str">
        <f t="shared" si="14"/>
        <v/>
      </c>
      <c r="BT20" s="82" t="str">
        <f t="shared" si="15"/>
        <v>X</v>
      </c>
      <c r="BU20" s="82" t="str">
        <f t="shared" si="16"/>
        <v/>
      </c>
      <c r="BV20" s="82" t="str">
        <f t="shared" si="17"/>
        <v>X</v>
      </c>
      <c r="BW20" s="82" t="str">
        <f t="shared" si="18"/>
        <v/>
      </c>
      <c r="BX20" s="82" t="str">
        <f t="shared" si="19"/>
        <v>X</v>
      </c>
      <c r="BY20" s="82" t="str">
        <f t="shared" si="20"/>
        <v>X</v>
      </c>
      <c r="BZ20" s="82"/>
      <c r="CA20" s="82"/>
      <c r="CB20" s="82"/>
      <c r="CC20" s="82"/>
      <c r="CD20" s="82" t="str">
        <f t="shared" si="21"/>
        <v>X</v>
      </c>
      <c r="CE20" s="82"/>
      <c r="CF20" s="82"/>
      <c r="CG20" s="82" t="str">
        <f t="shared" si="22"/>
        <v>X</v>
      </c>
      <c r="CH20" s="82" t="str">
        <f t="shared" si="23"/>
        <v/>
      </c>
      <c r="CI20" s="82"/>
      <c r="CJ20" s="42"/>
    </row>
    <row r="21" spans="2:88" x14ac:dyDescent="0.35">
      <c r="B21" s="27"/>
      <c r="C21" s="84">
        <v>196</v>
      </c>
      <c r="D21" s="126">
        <v>53085</v>
      </c>
      <c r="E21" s="127" t="s">
        <v>109</v>
      </c>
      <c r="F21" s="163" t="s">
        <v>471</v>
      </c>
      <c r="G21" s="127">
        <v>2</v>
      </c>
      <c r="H21" s="127">
        <v>6607</v>
      </c>
      <c r="I21" s="127">
        <v>4773</v>
      </c>
      <c r="J21" s="127">
        <v>3</v>
      </c>
      <c r="K21" s="127">
        <f t="shared" si="24"/>
        <v>3</v>
      </c>
      <c r="L21" s="146">
        <v>38.73196437</v>
      </c>
      <c r="M21" s="146">
        <v>-121.2903848</v>
      </c>
      <c r="N21" s="127" t="s">
        <v>107</v>
      </c>
      <c r="O21" s="127" t="s">
        <v>94</v>
      </c>
      <c r="P21" s="127" t="s">
        <v>96</v>
      </c>
      <c r="Q21" s="127" t="s">
        <v>94</v>
      </c>
      <c r="R21" s="127" t="s">
        <v>95</v>
      </c>
      <c r="S21" s="127" t="s">
        <v>96</v>
      </c>
      <c r="T21" s="127" t="s">
        <v>225</v>
      </c>
      <c r="U21" s="127" t="s">
        <v>98</v>
      </c>
      <c r="V21" s="127" t="s">
        <v>122</v>
      </c>
      <c r="W21" s="127" t="s">
        <v>94</v>
      </c>
      <c r="X21" s="127" t="s">
        <v>98</v>
      </c>
      <c r="Y21" s="127" t="s">
        <v>94</v>
      </c>
      <c r="Z21" s="127" t="s">
        <v>94</v>
      </c>
      <c r="AA21" s="127" t="s">
        <v>99</v>
      </c>
      <c r="AB21" s="85" t="str">
        <f>INDEX( '[1]Full Existing Stops'!$AS:$AS, MATCH(D21,'[1]Full Existing Stops'!$D:$D, 0))</f>
        <v>Y</v>
      </c>
      <c r="AC21" s="127" t="str">
        <f>INDEX( '[1]Full Existing Stops'!$AW:$AW, MATCH(D21,'[1]Full Existing Stops'!$D:$D, 0))</f>
        <v>5 x cont</v>
      </c>
      <c r="AD21" s="85">
        <v>5</v>
      </c>
      <c r="AE21" s="127" t="str">
        <f>INDEX( '[1]Full Existing Stops'!$AZ:$AZ, MATCH(D21,'[1]Full Existing Stops'!$D:$D, 0))</f>
        <v>Y</v>
      </c>
      <c r="AF21" s="127" t="s">
        <v>94</v>
      </c>
      <c r="AG21" s="127" t="s">
        <v>94</v>
      </c>
      <c r="AH21" s="85" t="s">
        <v>94</v>
      </c>
      <c r="AI21" s="85" t="str">
        <f>INDEX( '[1]Full Existing Stops'!$BJ:$BJ, MATCH(D21,'[1]Full Existing Stops'!$D:$D, 0))</f>
        <v>X</v>
      </c>
      <c r="AJ21" s="85" t="str">
        <f>INDEX( '[1]Full Existing Stops'!$BF:$BF, MATCH(D21,'[1]Full Existing Stops'!$D:$D, 0))</f>
        <v>Roller Skating Rink</v>
      </c>
      <c r="AK21" s="85" t="s">
        <v>472</v>
      </c>
      <c r="AL21" s="85" t="s">
        <v>109</v>
      </c>
      <c r="AM21" s="85" t="s">
        <v>104</v>
      </c>
      <c r="AN21" s="85" t="str">
        <f>INDEX( '[1]Full Existing Stops'!$AG:$AG, MATCH(D21,'[1]Full Existing Stops'!$D:$D, 0))</f>
        <v>Y</v>
      </c>
      <c r="AO21" s="85" t="str">
        <f>INDEX( '[1]Full Existing Stops'!$AH:$AH, MATCH(D21,'[1]Full Existing Stops'!$D:$D, 0))</f>
        <v>Trees</v>
      </c>
      <c r="AP21" s="127"/>
      <c r="AQ21" s="86" t="str">
        <f t="shared" si="25"/>
        <v>X</v>
      </c>
      <c r="AR21" s="86" t="str">
        <f t="shared" si="25"/>
        <v/>
      </c>
      <c r="AS21" s="86" t="str">
        <f t="shared" si="25"/>
        <v/>
      </c>
      <c r="AT21" s="86" t="str">
        <f t="shared" si="25"/>
        <v/>
      </c>
      <c r="AU21" s="86" t="str">
        <f t="shared" si="25"/>
        <v/>
      </c>
      <c r="AV21" s="86" t="str">
        <f t="shared" si="25"/>
        <v/>
      </c>
      <c r="AW21" s="86" t="str">
        <f t="shared" si="25"/>
        <v/>
      </c>
      <c r="AX21" s="86" t="str">
        <f t="shared" si="25"/>
        <v/>
      </c>
      <c r="AY21" s="86" t="str">
        <f t="shared" si="25"/>
        <v/>
      </c>
      <c r="AZ21" s="86" t="str">
        <f t="shared" si="25"/>
        <v/>
      </c>
      <c r="BA21" s="86" t="str">
        <f t="shared" si="25"/>
        <v/>
      </c>
      <c r="BB21" s="86"/>
      <c r="BC21" s="86" t="str">
        <f t="shared" si="1"/>
        <v>Roseville</v>
      </c>
      <c r="BD21" s="86"/>
      <c r="BE21" s="82">
        <f t="shared" si="2"/>
        <v>2</v>
      </c>
      <c r="BF21" s="205">
        <f t="shared" si="3"/>
        <v>2</v>
      </c>
      <c r="BG21" s="86"/>
      <c r="BH21" s="86" t="str">
        <f t="shared" si="4"/>
        <v/>
      </c>
      <c r="BI21" s="86" t="str">
        <f t="shared" si="5"/>
        <v>X</v>
      </c>
      <c r="BJ21" s="86" t="str">
        <f t="shared" si="6"/>
        <v/>
      </c>
      <c r="BK21" s="86" t="str">
        <f t="shared" si="7"/>
        <v>X</v>
      </c>
      <c r="BL21" s="86" t="str">
        <f t="shared" si="8"/>
        <v/>
      </c>
      <c r="BM21" s="86" t="str">
        <f t="shared" si="9"/>
        <v>X</v>
      </c>
      <c r="BN21" s="86">
        <f t="shared" si="10"/>
        <v>3</v>
      </c>
      <c r="BO21" s="86" t="str">
        <f t="shared" si="11"/>
        <v/>
      </c>
      <c r="BP21" s="86" t="str">
        <f t="shared" si="12"/>
        <v>X</v>
      </c>
      <c r="BQ21" s="86" t="str">
        <f t="shared" si="13"/>
        <v/>
      </c>
      <c r="BR21" s="86"/>
      <c r="BS21" s="86" t="str">
        <f t="shared" si="14"/>
        <v>X</v>
      </c>
      <c r="BT21" s="86" t="str">
        <f t="shared" si="15"/>
        <v>X</v>
      </c>
      <c r="BU21" s="86" t="str">
        <f t="shared" si="16"/>
        <v/>
      </c>
      <c r="BV21" s="86" t="str">
        <f t="shared" si="17"/>
        <v>X</v>
      </c>
      <c r="BW21" s="86" t="str">
        <f t="shared" si="18"/>
        <v/>
      </c>
      <c r="BX21" s="86" t="str">
        <f t="shared" si="19"/>
        <v>X</v>
      </c>
      <c r="BY21" s="86" t="str">
        <f t="shared" si="20"/>
        <v>X</v>
      </c>
      <c r="BZ21" s="86"/>
      <c r="CA21" s="86"/>
      <c r="CB21" s="86"/>
      <c r="CC21" s="86"/>
      <c r="CD21" s="86" t="str">
        <f t="shared" si="21"/>
        <v/>
      </c>
      <c r="CE21" s="86"/>
      <c r="CF21" s="86"/>
      <c r="CG21" s="86" t="str">
        <f t="shared" si="22"/>
        <v>X</v>
      </c>
      <c r="CH21" s="86" t="str">
        <f t="shared" si="23"/>
        <v>X</v>
      </c>
      <c r="CI21" s="86"/>
      <c r="CJ21" s="43"/>
    </row>
    <row r="22" spans="2:88" x14ac:dyDescent="0.35">
      <c r="B22" s="25"/>
      <c r="C22" s="80">
        <v>265</v>
      </c>
      <c r="D22" s="128">
        <v>53337</v>
      </c>
      <c r="E22" s="129" t="s">
        <v>109</v>
      </c>
      <c r="F22" s="160" t="s">
        <v>473</v>
      </c>
      <c r="G22" s="129">
        <v>1.95</v>
      </c>
      <c r="H22" s="129">
        <v>4844</v>
      </c>
      <c r="I22" s="129">
        <v>5206</v>
      </c>
      <c r="J22" s="129">
        <v>3</v>
      </c>
      <c r="K22" s="129">
        <f t="shared" si="24"/>
        <v>3</v>
      </c>
      <c r="L22" s="145">
        <v>38.78076403</v>
      </c>
      <c r="M22" s="145">
        <v>-121.2869515</v>
      </c>
      <c r="N22" s="129" t="s">
        <v>353</v>
      </c>
      <c r="O22" s="129" t="s">
        <v>287</v>
      </c>
      <c r="P22" s="129" t="s">
        <v>94</v>
      </c>
      <c r="Q22" s="129" t="s">
        <v>94</v>
      </c>
      <c r="R22" s="129" t="s">
        <v>95</v>
      </c>
      <c r="S22" s="129" t="s">
        <v>94</v>
      </c>
      <c r="T22" s="129" t="s">
        <v>98</v>
      </c>
      <c r="U22" s="129" t="s">
        <v>122</v>
      </c>
      <c r="V22" s="129" t="s">
        <v>122</v>
      </c>
      <c r="W22" s="129" t="s">
        <v>94</v>
      </c>
      <c r="X22" s="129" t="s">
        <v>98</v>
      </c>
      <c r="Y22" s="129" t="s">
        <v>94</v>
      </c>
      <c r="Z22" s="129" t="s">
        <v>96</v>
      </c>
      <c r="AA22" s="129" t="s">
        <v>99</v>
      </c>
      <c r="AB22" s="81" t="str">
        <f>INDEX( '[1]Full Existing Stops'!$AS:$AS, MATCH(D22,'[1]Full Existing Stops'!$D:$D, 0))</f>
        <v>Y</v>
      </c>
      <c r="AC22" s="129" t="str">
        <f>INDEX( '[1]Full Existing Stops'!$AW:$AW, MATCH(D22,'[1]Full Existing Stops'!$D:$D, 0))</f>
        <v>8.5 x cont</v>
      </c>
      <c r="AD22" s="81">
        <v>8.5</v>
      </c>
      <c r="AE22" s="129" t="str">
        <f>INDEX( '[1]Full Existing Stops'!$AZ:$AZ, MATCH(D22,'[1]Full Existing Stops'!$D:$D, 0))</f>
        <v>Y</v>
      </c>
      <c r="AF22" s="129" t="s">
        <v>96</v>
      </c>
      <c r="AG22" s="129" t="s">
        <v>94</v>
      </c>
      <c r="AH22" s="81" t="s">
        <v>94</v>
      </c>
      <c r="AI22" s="81">
        <f>INDEX( '[1]Full Existing Stops'!$BJ:$BJ, MATCH(D22,'[1]Full Existing Stops'!$D:$D, 0))</f>
        <v>2</v>
      </c>
      <c r="AJ22" s="81" t="str">
        <f>INDEX( '[1]Full Existing Stops'!$BF:$BF, MATCH(D22,'[1]Full Existing Stops'!$D:$D, 0))</f>
        <v>Pleasant Grove ???, Residential</v>
      </c>
      <c r="AK22" s="81" t="s">
        <v>122</v>
      </c>
      <c r="AL22" s="81" t="s">
        <v>109</v>
      </c>
      <c r="AM22" s="81" t="s">
        <v>104</v>
      </c>
      <c r="AN22" s="81" t="str">
        <f>INDEX( '[1]Full Existing Stops'!$AG:$AG, MATCH(D22,'[1]Full Existing Stops'!$D:$D, 0))</f>
        <v>N</v>
      </c>
      <c r="AO22" s="81" t="str">
        <f>INDEX( '[1]Full Existing Stops'!$AH:$AH, MATCH(D22,'[1]Full Existing Stops'!$D:$D, 0))</f>
        <v xml:space="preserve"> - </v>
      </c>
      <c r="AP22" s="129"/>
      <c r="AQ22" s="82" t="str">
        <f t="shared" si="25"/>
        <v/>
      </c>
      <c r="AR22" s="82" t="str">
        <f t="shared" si="25"/>
        <v/>
      </c>
      <c r="AS22" s="82" t="str">
        <f t="shared" si="25"/>
        <v/>
      </c>
      <c r="AT22" s="82" t="str">
        <f t="shared" si="25"/>
        <v/>
      </c>
      <c r="AU22" s="82" t="str">
        <f t="shared" si="25"/>
        <v/>
      </c>
      <c r="AV22" s="82" t="str">
        <f t="shared" si="25"/>
        <v/>
      </c>
      <c r="AW22" s="82" t="str">
        <f t="shared" si="25"/>
        <v/>
      </c>
      <c r="AX22" s="82" t="str">
        <f t="shared" si="25"/>
        <v>X</v>
      </c>
      <c r="AY22" s="82" t="str">
        <f t="shared" si="25"/>
        <v/>
      </c>
      <c r="AZ22" s="82" t="str">
        <f t="shared" si="25"/>
        <v/>
      </c>
      <c r="BA22" s="82" t="str">
        <f t="shared" si="25"/>
        <v/>
      </c>
      <c r="BB22" s="82"/>
      <c r="BC22" s="82" t="str">
        <f t="shared" si="1"/>
        <v>Roseville</v>
      </c>
      <c r="BD22" s="82"/>
      <c r="BE22" s="82">
        <f t="shared" si="2"/>
        <v>1.95</v>
      </c>
      <c r="BF22" s="204">
        <f t="shared" si="3"/>
        <v>1.95</v>
      </c>
      <c r="BG22" s="82"/>
      <c r="BH22" s="82" t="str">
        <f t="shared" si="4"/>
        <v>X</v>
      </c>
      <c r="BI22" s="82" t="str">
        <f t="shared" si="5"/>
        <v/>
      </c>
      <c r="BJ22" s="82" t="str">
        <f t="shared" si="6"/>
        <v/>
      </c>
      <c r="BK22" s="82" t="str">
        <f t="shared" si="7"/>
        <v/>
      </c>
      <c r="BL22" s="82" t="str">
        <f t="shared" si="8"/>
        <v/>
      </c>
      <c r="BM22" s="82" t="str">
        <f t="shared" si="9"/>
        <v/>
      </c>
      <c r="BN22" s="82" t="str">
        <f t="shared" si="10"/>
        <v/>
      </c>
      <c r="BO22" s="82" t="str">
        <f t="shared" si="11"/>
        <v/>
      </c>
      <c r="BP22" s="82" t="str">
        <f t="shared" si="12"/>
        <v>X</v>
      </c>
      <c r="BQ22" s="82" t="str">
        <f t="shared" si="13"/>
        <v/>
      </c>
      <c r="BR22" s="82"/>
      <c r="BS22" s="82" t="str">
        <f t="shared" si="14"/>
        <v/>
      </c>
      <c r="BT22" s="82" t="str">
        <f t="shared" si="15"/>
        <v>X</v>
      </c>
      <c r="BU22" s="82" t="str">
        <f t="shared" si="16"/>
        <v/>
      </c>
      <c r="BV22" s="82" t="str">
        <f t="shared" si="17"/>
        <v>X</v>
      </c>
      <c r="BW22" s="82" t="str">
        <f t="shared" si="18"/>
        <v/>
      </c>
      <c r="BX22" s="82" t="str">
        <f t="shared" si="19"/>
        <v>X</v>
      </c>
      <c r="BY22" s="82" t="str">
        <f t="shared" si="20"/>
        <v>X</v>
      </c>
      <c r="BZ22" s="82"/>
      <c r="CA22" s="82"/>
      <c r="CB22" s="82"/>
      <c r="CC22" s="82"/>
      <c r="CD22" s="82" t="str">
        <f t="shared" si="21"/>
        <v>X</v>
      </c>
      <c r="CE22" s="82"/>
      <c r="CF22" s="82"/>
      <c r="CG22" s="82" t="str">
        <f t="shared" si="22"/>
        <v/>
      </c>
      <c r="CH22" s="82" t="str">
        <f t="shared" si="23"/>
        <v>X</v>
      </c>
      <c r="CI22" s="82"/>
      <c r="CJ22" s="42"/>
    </row>
    <row r="23" spans="2:88" x14ac:dyDescent="0.35">
      <c r="B23" s="27"/>
      <c r="C23" s="84">
        <v>212</v>
      </c>
      <c r="D23" s="126">
        <v>53160</v>
      </c>
      <c r="E23" s="127" t="s">
        <v>109</v>
      </c>
      <c r="F23" s="163" t="s">
        <v>474</v>
      </c>
      <c r="G23" s="127">
        <v>1.89</v>
      </c>
      <c r="H23" s="127">
        <v>11935</v>
      </c>
      <c r="I23" s="127">
        <v>1968</v>
      </c>
      <c r="J23" s="127">
        <v>3</v>
      </c>
      <c r="K23" s="127">
        <f t="shared" si="24"/>
        <v>3</v>
      </c>
      <c r="L23" s="146">
        <v>38.744080099999998</v>
      </c>
      <c r="M23" s="146">
        <v>-121.25222770000001</v>
      </c>
      <c r="N23" s="127" t="s">
        <v>352</v>
      </c>
      <c r="O23" s="127" t="s">
        <v>107</v>
      </c>
      <c r="P23" s="127" t="s">
        <v>94</v>
      </c>
      <c r="Q23" s="127" t="s">
        <v>94</v>
      </c>
      <c r="R23" s="127" t="s">
        <v>95</v>
      </c>
      <c r="S23" s="127" t="s">
        <v>96</v>
      </c>
      <c r="T23" s="127" t="s">
        <v>97</v>
      </c>
      <c r="U23" s="127">
        <v>4</v>
      </c>
      <c r="V23" s="127" t="s">
        <v>108</v>
      </c>
      <c r="W23" s="127" t="s">
        <v>94</v>
      </c>
      <c r="X23" s="127" t="s">
        <v>98</v>
      </c>
      <c r="Y23" s="127" t="s">
        <v>94</v>
      </c>
      <c r="Z23" s="127" t="s">
        <v>94</v>
      </c>
      <c r="AA23" s="127" t="s">
        <v>99</v>
      </c>
      <c r="AB23" s="85" t="str">
        <f>INDEX( '[1]Full Existing Stops'!$AS:$AS, MATCH(D23,'[1]Full Existing Stops'!$D:$D, 0))</f>
        <v>Y</v>
      </c>
      <c r="AC23" s="127" t="str">
        <f>INDEX( '[1]Full Existing Stops'!$AW:$AW, MATCH(D23,'[1]Full Existing Stops'!$D:$D, 0))</f>
        <v>8.5 x cont</v>
      </c>
      <c r="AD23" s="85">
        <v>8.5</v>
      </c>
      <c r="AE23" s="127" t="str">
        <f>INDEX( '[1]Full Existing Stops'!$AZ:$AZ, MATCH(D23,'[1]Full Existing Stops'!$D:$D, 0))</f>
        <v>Y</v>
      </c>
      <c r="AF23" s="127" t="s">
        <v>96</v>
      </c>
      <c r="AG23" s="127" t="s">
        <v>94</v>
      </c>
      <c r="AH23" s="85" t="s">
        <v>96</v>
      </c>
      <c r="AI23" s="85">
        <f>INDEX( '[1]Full Existing Stops'!$BJ:$BJ, MATCH(D23,'[1]Full Existing Stops'!$D:$D, 0))</f>
        <v>2</v>
      </c>
      <c r="AJ23" s="85" t="str">
        <f>INDEX( '[1]Full Existing Stops'!$BF:$BF, MATCH(D23,'[1]Full Existing Stops'!$D:$D, 0))</f>
        <v>Sprouts, BevMo, Wells Fargo</v>
      </c>
      <c r="AK23" s="85" t="s">
        <v>122</v>
      </c>
      <c r="AL23" s="85" t="s">
        <v>109</v>
      </c>
      <c r="AM23" s="85" t="s">
        <v>104</v>
      </c>
      <c r="AN23" s="85" t="str">
        <f>INDEX( '[1]Full Existing Stops'!$AG:$AG, MATCH(D23,'[1]Full Existing Stops'!$D:$D, 0))</f>
        <v>Y</v>
      </c>
      <c r="AO23" s="85" t="str">
        <f>INDEX( '[1]Full Existing Stops'!$AH:$AH, MATCH(D23,'[1]Full Existing Stops'!$D:$D, 0))</f>
        <v>Trees</v>
      </c>
      <c r="AP23" s="127"/>
      <c r="AQ23" s="86" t="str">
        <f t="shared" si="25"/>
        <v/>
      </c>
      <c r="AR23" s="86" t="str">
        <f t="shared" si="25"/>
        <v/>
      </c>
      <c r="AS23" s="86" t="str">
        <f t="shared" si="25"/>
        <v/>
      </c>
      <c r="AT23" s="86" t="str">
        <f t="shared" si="25"/>
        <v/>
      </c>
      <c r="AU23" s="86" t="str">
        <f t="shared" si="25"/>
        <v/>
      </c>
      <c r="AV23" s="86" t="str">
        <f t="shared" si="25"/>
        <v/>
      </c>
      <c r="AW23" s="86" t="str">
        <f t="shared" si="25"/>
        <v>X</v>
      </c>
      <c r="AX23" s="86" t="str">
        <f t="shared" si="25"/>
        <v/>
      </c>
      <c r="AY23" s="86" t="str">
        <f t="shared" si="25"/>
        <v/>
      </c>
      <c r="AZ23" s="86" t="str">
        <f t="shared" si="25"/>
        <v/>
      </c>
      <c r="BA23" s="86" t="str">
        <f t="shared" si="25"/>
        <v/>
      </c>
      <c r="BB23" s="86"/>
      <c r="BC23" s="86" t="str">
        <f t="shared" si="1"/>
        <v>Roseville</v>
      </c>
      <c r="BD23" s="86" t="s">
        <v>159</v>
      </c>
      <c r="BE23" s="82">
        <f t="shared" si="2"/>
        <v>1.89</v>
      </c>
      <c r="BF23" s="205">
        <f t="shared" si="3"/>
        <v>1.89</v>
      </c>
      <c r="BG23" s="86"/>
      <c r="BH23" s="86" t="str">
        <f t="shared" si="4"/>
        <v/>
      </c>
      <c r="BI23" s="86" t="str">
        <f t="shared" si="5"/>
        <v/>
      </c>
      <c r="BJ23" s="86" t="str">
        <f t="shared" si="6"/>
        <v/>
      </c>
      <c r="BK23" s="86" t="str">
        <f t="shared" si="7"/>
        <v/>
      </c>
      <c r="BL23" s="86" t="str">
        <f t="shared" si="8"/>
        <v/>
      </c>
      <c r="BM23" s="86" t="str">
        <f t="shared" si="9"/>
        <v/>
      </c>
      <c r="BN23" s="86" t="str">
        <f t="shared" si="10"/>
        <v/>
      </c>
      <c r="BO23" s="86" t="str">
        <f t="shared" si="11"/>
        <v/>
      </c>
      <c r="BP23" s="86" t="str">
        <f t="shared" si="12"/>
        <v/>
      </c>
      <c r="BQ23" s="86" t="str">
        <f t="shared" si="13"/>
        <v/>
      </c>
      <c r="BR23" s="86"/>
      <c r="BS23" s="86" t="str">
        <f t="shared" si="14"/>
        <v/>
      </c>
      <c r="BT23" s="86" t="str">
        <f t="shared" si="15"/>
        <v>X</v>
      </c>
      <c r="BU23" s="86" t="str">
        <f t="shared" si="16"/>
        <v/>
      </c>
      <c r="BV23" s="86" t="str">
        <f t="shared" si="17"/>
        <v>X</v>
      </c>
      <c r="BW23" s="86" t="str">
        <f t="shared" si="18"/>
        <v/>
      </c>
      <c r="BX23" s="86" t="str">
        <f t="shared" si="19"/>
        <v>X</v>
      </c>
      <c r="BY23" s="86" t="str">
        <f t="shared" si="20"/>
        <v>X</v>
      </c>
      <c r="BZ23" s="86"/>
      <c r="CA23" s="86"/>
      <c r="CB23" s="86"/>
      <c r="CC23" s="86"/>
      <c r="CD23" s="86" t="str">
        <f t="shared" si="21"/>
        <v/>
      </c>
      <c r="CE23" s="86"/>
      <c r="CF23" s="86"/>
      <c r="CG23" s="86" t="str">
        <f t="shared" si="22"/>
        <v/>
      </c>
      <c r="CH23" s="86" t="str">
        <f t="shared" si="23"/>
        <v/>
      </c>
      <c r="CI23" s="86"/>
      <c r="CJ23" s="43"/>
    </row>
    <row r="24" spans="2:88" x14ac:dyDescent="0.35">
      <c r="B24" s="25"/>
      <c r="C24" s="80">
        <v>248</v>
      </c>
      <c r="D24" s="124">
        <v>53304</v>
      </c>
      <c r="E24" s="125" t="s">
        <v>109</v>
      </c>
      <c r="F24" s="162" t="s">
        <v>475</v>
      </c>
      <c r="G24" s="129">
        <v>1.84</v>
      </c>
      <c r="H24" s="129">
        <v>695</v>
      </c>
      <c r="I24" s="129">
        <v>3360</v>
      </c>
      <c r="J24" s="129">
        <v>4</v>
      </c>
      <c r="K24" s="129">
        <v>3</v>
      </c>
      <c r="L24" s="145">
        <v>38.766135640000002</v>
      </c>
      <c r="M24" s="145">
        <v>-121.3503966</v>
      </c>
      <c r="N24" s="129" t="s">
        <v>353</v>
      </c>
      <c r="O24" s="129" t="s">
        <v>129</v>
      </c>
      <c r="P24" s="129" t="s">
        <v>94</v>
      </c>
      <c r="Q24" s="129" t="s">
        <v>94</v>
      </c>
      <c r="R24" s="129" t="s">
        <v>95</v>
      </c>
      <c r="S24" s="129" t="s">
        <v>96</v>
      </c>
      <c r="T24" s="129" t="s">
        <v>98</v>
      </c>
      <c r="U24" s="129" t="s">
        <v>122</v>
      </c>
      <c r="V24" s="129" t="s">
        <v>122</v>
      </c>
      <c r="W24" s="129" t="s">
        <v>94</v>
      </c>
      <c r="X24" s="129" t="s">
        <v>98</v>
      </c>
      <c r="Y24" s="129" t="s">
        <v>94</v>
      </c>
      <c r="Z24" s="129" t="s">
        <v>94</v>
      </c>
      <c r="AA24" s="129" t="s">
        <v>99</v>
      </c>
      <c r="AB24" s="81" t="str">
        <f>INDEX( '[1]Full Existing Stops'!$AS:$AS, MATCH(D24,'[1]Full Existing Stops'!$D:$D, 0))</f>
        <v>Y</v>
      </c>
      <c r="AC24" s="129" t="str">
        <f>INDEX( '[1]Full Existing Stops'!$AW:$AW, MATCH(D24,'[1]Full Existing Stops'!$D:$D, 0))</f>
        <v>8 x cont</v>
      </c>
      <c r="AD24" s="81">
        <v>8</v>
      </c>
      <c r="AE24" s="129" t="str">
        <f>INDEX( '[1]Full Existing Stops'!$AZ:$AZ, MATCH(D24,'[1]Full Existing Stops'!$D:$D, 0))</f>
        <v>Y</v>
      </c>
      <c r="AF24" s="129" t="s">
        <v>96</v>
      </c>
      <c r="AG24" s="129" t="s">
        <v>94</v>
      </c>
      <c r="AH24" s="81" t="s">
        <v>94</v>
      </c>
      <c r="AI24" s="81">
        <f>INDEX( '[1]Full Existing Stops'!$BJ:$BJ, MATCH(D24,'[1]Full Existing Stops'!$D:$D, 0))</f>
        <v>2</v>
      </c>
      <c r="AJ24" s="81" t="str">
        <f>INDEX( '[1]Full Existing Stops'!$BF:$BF, MATCH(D24,'[1]Full Existing Stops'!$D:$D, 0))</f>
        <v>Senior Apartments</v>
      </c>
      <c r="AK24" s="81" t="s">
        <v>122</v>
      </c>
      <c r="AL24" s="81" t="s">
        <v>109</v>
      </c>
      <c r="AM24" s="81" t="s">
        <v>104</v>
      </c>
      <c r="AN24" s="81" t="str">
        <f>INDEX( '[1]Full Existing Stops'!$AG:$AG, MATCH(D24,'[1]Full Existing Stops'!$D:$D, 0))</f>
        <v>N</v>
      </c>
      <c r="AO24" s="81" t="str">
        <f>INDEX( '[1]Full Existing Stops'!$AH:$AH, MATCH(D24,'[1]Full Existing Stops'!$D:$D, 0))</f>
        <v>Trees</v>
      </c>
      <c r="AP24" s="129"/>
      <c r="AQ24" s="82" t="str">
        <f t="shared" si="25"/>
        <v/>
      </c>
      <c r="AR24" s="82" t="str">
        <f t="shared" si="25"/>
        <v/>
      </c>
      <c r="AS24" s="82" t="str">
        <f t="shared" si="25"/>
        <v/>
      </c>
      <c r="AT24" s="82" t="str">
        <f t="shared" si="25"/>
        <v/>
      </c>
      <c r="AU24" s="82" t="str">
        <f t="shared" si="25"/>
        <v/>
      </c>
      <c r="AV24" s="82" t="str">
        <f t="shared" si="25"/>
        <v/>
      </c>
      <c r="AW24" s="82" t="str">
        <f t="shared" si="25"/>
        <v/>
      </c>
      <c r="AX24" s="82" t="str">
        <f t="shared" si="25"/>
        <v>X</v>
      </c>
      <c r="AY24" s="82" t="str">
        <f t="shared" si="25"/>
        <v/>
      </c>
      <c r="AZ24" s="82" t="str">
        <f t="shared" si="25"/>
        <v/>
      </c>
      <c r="BA24" s="82" t="str">
        <f t="shared" si="25"/>
        <v/>
      </c>
      <c r="BB24" s="82"/>
      <c r="BC24" s="82" t="str">
        <f t="shared" si="1"/>
        <v>Roseville</v>
      </c>
      <c r="BD24" s="82" t="s">
        <v>159</v>
      </c>
      <c r="BE24" s="82">
        <f t="shared" si="2"/>
        <v>1.84</v>
      </c>
      <c r="BF24" s="204">
        <f t="shared" si="3"/>
        <v>1.84</v>
      </c>
      <c r="BG24" s="82"/>
      <c r="BH24" s="82" t="str">
        <f t="shared" si="4"/>
        <v/>
      </c>
      <c r="BI24" s="82" t="str">
        <f t="shared" si="5"/>
        <v/>
      </c>
      <c r="BJ24" s="82" t="str">
        <f t="shared" si="6"/>
        <v/>
      </c>
      <c r="BK24" s="82" t="str">
        <f t="shared" si="7"/>
        <v/>
      </c>
      <c r="BL24" s="82" t="str">
        <f t="shared" si="8"/>
        <v/>
      </c>
      <c r="BM24" s="82" t="str">
        <f t="shared" si="9"/>
        <v/>
      </c>
      <c r="BN24" s="82" t="str">
        <f t="shared" si="10"/>
        <v/>
      </c>
      <c r="BO24" s="82" t="str">
        <f t="shared" si="11"/>
        <v/>
      </c>
      <c r="BP24" s="82" t="str">
        <f t="shared" si="12"/>
        <v>X</v>
      </c>
      <c r="BQ24" s="82" t="str">
        <f t="shared" si="13"/>
        <v/>
      </c>
      <c r="BR24" s="82"/>
      <c r="BS24" s="82" t="str">
        <f t="shared" si="14"/>
        <v/>
      </c>
      <c r="BT24" s="82" t="str">
        <f t="shared" si="15"/>
        <v>X</v>
      </c>
      <c r="BU24" s="82" t="str">
        <f t="shared" si="16"/>
        <v/>
      </c>
      <c r="BV24" s="82" t="str">
        <f t="shared" si="17"/>
        <v>X</v>
      </c>
      <c r="BW24" s="82" t="str">
        <f t="shared" si="18"/>
        <v/>
      </c>
      <c r="BX24" s="82" t="str">
        <f t="shared" si="19"/>
        <v>X</v>
      </c>
      <c r="BY24" s="82" t="str">
        <f t="shared" si="20"/>
        <v>X</v>
      </c>
      <c r="BZ24" s="82"/>
      <c r="CA24" s="82"/>
      <c r="CB24" s="82"/>
      <c r="CC24" s="82"/>
      <c r="CD24" s="82" t="str">
        <f t="shared" si="21"/>
        <v>X</v>
      </c>
      <c r="CE24" s="82"/>
      <c r="CF24" s="82"/>
      <c r="CG24" s="82" t="str">
        <f t="shared" si="22"/>
        <v/>
      </c>
      <c r="CH24" s="82" t="str">
        <f t="shared" si="23"/>
        <v>X</v>
      </c>
      <c r="CI24" s="82"/>
      <c r="CJ24" s="42"/>
    </row>
    <row r="25" spans="2:88" x14ac:dyDescent="0.35">
      <c r="B25" s="27"/>
      <c r="C25" s="84">
        <v>261</v>
      </c>
      <c r="D25" s="126">
        <v>53331</v>
      </c>
      <c r="E25" s="127" t="s">
        <v>109</v>
      </c>
      <c r="F25" s="163" t="s">
        <v>476</v>
      </c>
      <c r="G25" s="127">
        <v>1.74</v>
      </c>
      <c r="H25" s="127">
        <v>834</v>
      </c>
      <c r="I25" s="127">
        <v>4621</v>
      </c>
      <c r="J25" s="127">
        <v>3</v>
      </c>
      <c r="K25" s="127">
        <f t="shared" ref="K25:K46" si="26">J25</f>
        <v>3</v>
      </c>
      <c r="L25" s="146">
        <v>38.764718160000001</v>
      </c>
      <c r="M25" s="146">
        <v>-121.3301742</v>
      </c>
      <c r="N25" s="127" t="s">
        <v>165</v>
      </c>
      <c r="O25" s="127" t="s">
        <v>129</v>
      </c>
      <c r="P25" s="127" t="s">
        <v>94</v>
      </c>
      <c r="Q25" s="127" t="s">
        <v>94</v>
      </c>
      <c r="R25" s="127" t="s">
        <v>95</v>
      </c>
      <c r="S25" s="127" t="s">
        <v>96</v>
      </c>
      <c r="T25" s="127" t="s">
        <v>98</v>
      </c>
      <c r="U25" s="127" t="s">
        <v>122</v>
      </c>
      <c r="V25" s="127" t="s">
        <v>122</v>
      </c>
      <c r="W25" s="127" t="s">
        <v>94</v>
      </c>
      <c r="X25" s="127" t="s">
        <v>98</v>
      </c>
      <c r="Y25" s="127" t="s">
        <v>94</v>
      </c>
      <c r="Z25" s="127" t="s">
        <v>94</v>
      </c>
      <c r="AA25" s="127" t="s">
        <v>99</v>
      </c>
      <c r="AB25" s="85" t="str">
        <f>INDEX( '[1]Full Existing Stops'!$AS:$AS, MATCH(D25,'[1]Full Existing Stops'!$D:$D, 0))</f>
        <v>Y</v>
      </c>
      <c r="AC25" s="127" t="str">
        <f>INDEX( '[1]Full Existing Stops'!$AW:$AW, MATCH(D25,'[1]Full Existing Stops'!$D:$D, 0))</f>
        <v>10.5 x cont</v>
      </c>
      <c r="AD25" s="85">
        <v>10.5</v>
      </c>
      <c r="AE25" s="127" t="str">
        <f>INDEX( '[1]Full Existing Stops'!$AZ:$AZ, MATCH(D25,'[1]Full Existing Stops'!$D:$D, 0))</f>
        <v>Y</v>
      </c>
      <c r="AF25" s="127" t="s">
        <v>94</v>
      </c>
      <c r="AG25" s="127" t="s">
        <v>94</v>
      </c>
      <c r="AH25" s="85" t="s">
        <v>123</v>
      </c>
      <c r="AI25" s="85">
        <f>INDEX( '[1]Full Existing Stops'!$BJ:$BJ, MATCH(D25,'[1]Full Existing Stops'!$D:$D, 0))</f>
        <v>2</v>
      </c>
      <c r="AJ25" s="85" t="str">
        <f>INDEX( '[1]Full Existing Stops'!$BF:$BF, MATCH(D25,'[1]Full Existing Stops'!$D:$D, 0))</f>
        <v>Aquatic Center</v>
      </c>
      <c r="AK25" s="85" t="s">
        <v>122</v>
      </c>
      <c r="AL25" s="85" t="s">
        <v>109</v>
      </c>
      <c r="AM25" s="85" t="s">
        <v>104</v>
      </c>
      <c r="AN25" s="85" t="str">
        <f>INDEX( '[1]Full Existing Stops'!$AG:$AG, MATCH(D25,'[1]Full Existing Stops'!$D:$D, 0))</f>
        <v>N</v>
      </c>
      <c r="AO25" s="85" t="str">
        <f>INDEX( '[1]Full Existing Stops'!$AH:$AH, MATCH(D25,'[1]Full Existing Stops'!$D:$D, 0))</f>
        <v xml:space="preserve"> - </v>
      </c>
      <c r="AP25" s="127"/>
      <c r="AQ25" s="86" t="str">
        <f t="shared" si="25"/>
        <v/>
      </c>
      <c r="AR25" s="86" t="str">
        <f t="shared" si="25"/>
        <v/>
      </c>
      <c r="AS25" s="86" t="str">
        <f t="shared" si="25"/>
        <v/>
      </c>
      <c r="AT25" s="86" t="str">
        <f t="shared" si="25"/>
        <v>X</v>
      </c>
      <c r="AU25" s="86" t="str">
        <f t="shared" si="25"/>
        <v/>
      </c>
      <c r="AV25" s="86" t="str">
        <f t="shared" si="25"/>
        <v/>
      </c>
      <c r="AW25" s="86" t="str">
        <f t="shared" si="25"/>
        <v/>
      </c>
      <c r="AX25" s="86" t="str">
        <f t="shared" si="25"/>
        <v/>
      </c>
      <c r="AY25" s="86" t="str">
        <f t="shared" si="25"/>
        <v/>
      </c>
      <c r="AZ25" s="86" t="str">
        <f t="shared" si="25"/>
        <v/>
      </c>
      <c r="BA25" s="86" t="str">
        <f t="shared" si="25"/>
        <v/>
      </c>
      <c r="BB25" s="86"/>
      <c r="BC25" s="86" t="str">
        <f t="shared" si="1"/>
        <v>Roseville</v>
      </c>
      <c r="BD25" s="86" t="s">
        <v>133</v>
      </c>
      <c r="BE25" s="82">
        <f t="shared" si="2"/>
        <v>1.74</v>
      </c>
      <c r="BF25" s="205">
        <f t="shared" si="3"/>
        <v>1.74</v>
      </c>
      <c r="BG25" s="86"/>
      <c r="BH25" s="86" t="str">
        <f t="shared" si="4"/>
        <v/>
      </c>
      <c r="BI25" s="86" t="str">
        <f t="shared" si="5"/>
        <v/>
      </c>
      <c r="BJ25" s="86" t="str">
        <f t="shared" si="6"/>
        <v/>
      </c>
      <c r="BK25" s="86" t="str">
        <f t="shared" si="7"/>
        <v/>
      </c>
      <c r="BL25" s="86" t="str">
        <f t="shared" si="8"/>
        <v/>
      </c>
      <c r="BM25" s="86" t="str">
        <f t="shared" si="9"/>
        <v/>
      </c>
      <c r="BN25" s="86" t="str">
        <f t="shared" si="10"/>
        <v/>
      </c>
      <c r="BO25" s="86" t="str">
        <f t="shared" si="11"/>
        <v/>
      </c>
      <c r="BP25" s="86" t="str">
        <f t="shared" si="12"/>
        <v>X</v>
      </c>
      <c r="BQ25" s="86" t="str">
        <f t="shared" si="13"/>
        <v/>
      </c>
      <c r="BR25" s="86"/>
      <c r="BS25" s="86" t="str">
        <f t="shared" si="14"/>
        <v>X</v>
      </c>
      <c r="BT25" s="86" t="str">
        <f t="shared" si="15"/>
        <v>X</v>
      </c>
      <c r="BU25" s="86" t="str">
        <f t="shared" si="16"/>
        <v/>
      </c>
      <c r="BV25" s="86" t="str">
        <f t="shared" si="17"/>
        <v>X</v>
      </c>
      <c r="BW25" s="86" t="str">
        <f t="shared" si="18"/>
        <v/>
      </c>
      <c r="BX25" s="86" t="str">
        <f t="shared" si="19"/>
        <v>X</v>
      </c>
      <c r="BY25" s="86" t="str">
        <f t="shared" si="20"/>
        <v>X</v>
      </c>
      <c r="BZ25" s="86"/>
      <c r="CA25" s="86"/>
      <c r="CB25" s="86"/>
      <c r="CC25" s="86"/>
      <c r="CD25" s="86" t="str">
        <f t="shared" si="21"/>
        <v>X</v>
      </c>
      <c r="CE25" s="86"/>
      <c r="CF25" s="86"/>
      <c r="CG25" s="86" t="str">
        <f t="shared" si="22"/>
        <v/>
      </c>
      <c r="CH25" s="86" t="str">
        <f t="shared" si="23"/>
        <v/>
      </c>
      <c r="CI25" s="86"/>
      <c r="CJ25" s="43"/>
    </row>
    <row r="26" spans="2:88" x14ac:dyDescent="0.35">
      <c r="B26" s="25"/>
      <c r="C26" s="80">
        <v>241</v>
      </c>
      <c r="D26" s="128">
        <v>53286</v>
      </c>
      <c r="E26" s="129" t="s">
        <v>109</v>
      </c>
      <c r="F26" s="160" t="s">
        <v>477</v>
      </c>
      <c r="G26" s="129">
        <v>1.53</v>
      </c>
      <c r="H26" s="129">
        <v>6066</v>
      </c>
      <c r="I26" s="129">
        <v>3926</v>
      </c>
      <c r="J26" s="129">
        <v>3</v>
      </c>
      <c r="K26" s="129">
        <f t="shared" si="26"/>
        <v>3</v>
      </c>
      <c r="L26" s="145">
        <v>38.787229959999998</v>
      </c>
      <c r="M26" s="145">
        <v>-121.278099</v>
      </c>
      <c r="N26" s="129" t="s">
        <v>353</v>
      </c>
      <c r="O26" s="129" t="s">
        <v>107</v>
      </c>
      <c r="P26" s="129" t="s">
        <v>96</v>
      </c>
      <c r="Q26" s="129" t="s">
        <v>94</v>
      </c>
      <c r="R26" s="129" t="s">
        <v>95</v>
      </c>
      <c r="S26" s="129" t="s">
        <v>96</v>
      </c>
      <c r="T26" s="129" t="s">
        <v>98</v>
      </c>
      <c r="U26" s="129">
        <v>4</v>
      </c>
      <c r="V26" s="129" t="s">
        <v>107</v>
      </c>
      <c r="W26" s="129" t="s">
        <v>94</v>
      </c>
      <c r="X26" s="129" t="s">
        <v>95</v>
      </c>
      <c r="Y26" s="129" t="s">
        <v>100</v>
      </c>
      <c r="Z26" s="129" t="s">
        <v>94</v>
      </c>
      <c r="AA26" s="129" t="s">
        <v>99</v>
      </c>
      <c r="AB26" s="81" t="str">
        <f>INDEX( '[1]Full Existing Stops'!$AS:$AS, MATCH(D26,'[1]Full Existing Stops'!$D:$D, 0))</f>
        <v>Y</v>
      </c>
      <c r="AC26" s="129" t="str">
        <f>INDEX( '[1]Full Existing Stops'!$AW:$AW, MATCH(D26,'[1]Full Existing Stops'!$D:$D, 0))</f>
        <v>8.5 x cont</v>
      </c>
      <c r="AD26" s="81">
        <v>8.5</v>
      </c>
      <c r="AE26" s="129" t="str">
        <f>INDEX( '[1]Full Existing Stops'!$AZ:$AZ, MATCH(D26,'[1]Full Existing Stops'!$D:$D, 0))</f>
        <v>Y</v>
      </c>
      <c r="AF26" s="129" t="s">
        <v>94</v>
      </c>
      <c r="AG26" s="129" t="s">
        <v>94</v>
      </c>
      <c r="AH26" s="81" t="s">
        <v>96</v>
      </c>
      <c r="AI26" s="81">
        <f>INDEX( '[1]Full Existing Stops'!$BJ:$BJ, MATCH(D26,'[1]Full Existing Stops'!$D:$D, 0))</f>
        <v>2</v>
      </c>
      <c r="AJ26" s="81" t="str">
        <f>INDEX( '[1]Full Existing Stops'!$BF:$BF, MATCH(D26,'[1]Full Existing Stops'!$D:$D, 0))</f>
        <v>Park, Indoor Pool</v>
      </c>
      <c r="AK26" s="81" t="s">
        <v>122</v>
      </c>
      <c r="AL26" s="81" t="s">
        <v>109</v>
      </c>
      <c r="AM26" s="81" t="s">
        <v>104</v>
      </c>
      <c r="AN26" s="81" t="str">
        <f>INDEX( '[1]Full Existing Stops'!$AG:$AG, MATCH(D26,'[1]Full Existing Stops'!$D:$D, 0))</f>
        <v>Y</v>
      </c>
      <c r="AO26" s="81" t="str">
        <f>INDEX( '[1]Full Existing Stops'!$AH:$AH, MATCH(D26,'[1]Full Existing Stops'!$D:$D, 0))</f>
        <v>Trees</v>
      </c>
      <c r="AP26" s="129"/>
      <c r="AQ26" s="82" t="str">
        <f t="shared" si="25"/>
        <v/>
      </c>
      <c r="AR26" s="82" t="str">
        <f t="shared" si="25"/>
        <v/>
      </c>
      <c r="AS26" s="82" t="str">
        <f t="shared" si="25"/>
        <v/>
      </c>
      <c r="AT26" s="82" t="str">
        <f t="shared" si="25"/>
        <v/>
      </c>
      <c r="AU26" s="82" t="str">
        <f t="shared" si="25"/>
        <v/>
      </c>
      <c r="AV26" s="82" t="str">
        <f t="shared" si="25"/>
        <v/>
      </c>
      <c r="AW26" s="82" t="str">
        <f t="shared" si="25"/>
        <v/>
      </c>
      <c r="AX26" s="82" t="str">
        <f t="shared" si="25"/>
        <v>X</v>
      </c>
      <c r="AY26" s="82" t="str">
        <f t="shared" si="25"/>
        <v/>
      </c>
      <c r="AZ26" s="82" t="str">
        <f t="shared" si="25"/>
        <v/>
      </c>
      <c r="BA26" s="82" t="str">
        <f t="shared" si="25"/>
        <v/>
      </c>
      <c r="BB26" s="82"/>
      <c r="BC26" s="82" t="str">
        <f t="shared" si="1"/>
        <v>Roseville</v>
      </c>
      <c r="BD26" s="82" t="s">
        <v>159</v>
      </c>
      <c r="BE26" s="82">
        <f t="shared" si="2"/>
        <v>1.53</v>
      </c>
      <c r="BF26" s="204">
        <f t="shared" si="3"/>
        <v>1.53</v>
      </c>
      <c r="BG26" s="82"/>
      <c r="BH26" s="82" t="str">
        <f t="shared" si="4"/>
        <v/>
      </c>
      <c r="BI26" s="82" t="str">
        <f t="shared" si="5"/>
        <v/>
      </c>
      <c r="BJ26" s="82" t="str">
        <f t="shared" si="6"/>
        <v/>
      </c>
      <c r="BK26" s="82" t="str">
        <f t="shared" si="7"/>
        <v>X</v>
      </c>
      <c r="BL26" s="82" t="str">
        <f t="shared" si="8"/>
        <v/>
      </c>
      <c r="BM26" s="82" t="str">
        <f t="shared" si="9"/>
        <v/>
      </c>
      <c r="BN26" s="82" t="str">
        <f t="shared" si="10"/>
        <v/>
      </c>
      <c r="BO26" s="82" t="str">
        <f t="shared" si="11"/>
        <v/>
      </c>
      <c r="BP26" s="82" t="str">
        <f t="shared" si="12"/>
        <v/>
      </c>
      <c r="BQ26" s="82" t="str">
        <f t="shared" si="13"/>
        <v/>
      </c>
      <c r="BR26" s="82"/>
      <c r="BS26" s="82" t="str">
        <f t="shared" si="14"/>
        <v>X</v>
      </c>
      <c r="BT26" s="82" t="str">
        <f t="shared" si="15"/>
        <v>X</v>
      </c>
      <c r="BU26" s="82" t="str">
        <f t="shared" si="16"/>
        <v/>
      </c>
      <c r="BV26" s="82" t="str">
        <f t="shared" si="17"/>
        <v>X</v>
      </c>
      <c r="BW26" s="82" t="str">
        <f t="shared" si="18"/>
        <v/>
      </c>
      <c r="BX26" s="82" t="str">
        <f t="shared" si="19"/>
        <v>X</v>
      </c>
      <c r="BY26" s="82" t="str">
        <f t="shared" si="20"/>
        <v>X</v>
      </c>
      <c r="BZ26" s="82"/>
      <c r="CA26" s="82"/>
      <c r="CB26" s="82"/>
      <c r="CC26" s="82"/>
      <c r="CD26" s="82" t="str">
        <f t="shared" si="21"/>
        <v/>
      </c>
      <c r="CE26" s="82"/>
      <c r="CF26" s="82"/>
      <c r="CG26" s="82" t="str">
        <f t="shared" si="22"/>
        <v/>
      </c>
      <c r="CH26" s="82" t="str">
        <f t="shared" si="23"/>
        <v/>
      </c>
      <c r="CI26" s="82"/>
      <c r="CJ26" s="42"/>
    </row>
    <row r="27" spans="2:88" x14ac:dyDescent="0.35">
      <c r="B27" s="27"/>
      <c r="C27" s="84">
        <v>202</v>
      </c>
      <c r="D27" s="126">
        <v>53122</v>
      </c>
      <c r="E27" s="127" t="s">
        <v>109</v>
      </c>
      <c r="F27" s="163" t="s">
        <v>478</v>
      </c>
      <c r="G27" s="127">
        <v>1.49</v>
      </c>
      <c r="H27" s="127">
        <v>11935</v>
      </c>
      <c r="I27" s="127">
        <v>1968</v>
      </c>
      <c r="J27" s="127">
        <v>3</v>
      </c>
      <c r="K27" s="127">
        <f t="shared" si="26"/>
        <v>3</v>
      </c>
      <c r="L27" s="146">
        <v>38.744455000000002</v>
      </c>
      <c r="M27" s="146">
        <v>-121.253861</v>
      </c>
      <c r="N27" s="127" t="s">
        <v>479</v>
      </c>
      <c r="O27" s="127" t="s">
        <v>129</v>
      </c>
      <c r="P27" s="127" t="s">
        <v>94</v>
      </c>
      <c r="Q27" s="127" t="s">
        <v>123</v>
      </c>
      <c r="R27" s="127" t="s">
        <v>122</v>
      </c>
      <c r="S27" s="127" t="s">
        <v>96</v>
      </c>
      <c r="T27" s="127" t="s">
        <v>97</v>
      </c>
      <c r="U27" s="127">
        <v>6</v>
      </c>
      <c r="V27" s="127" t="s">
        <v>98</v>
      </c>
      <c r="W27" s="127" t="s">
        <v>96</v>
      </c>
      <c r="X27" s="127" t="s">
        <v>107</v>
      </c>
      <c r="Y27" s="127" t="s">
        <v>96</v>
      </c>
      <c r="Z27" s="127" t="s">
        <v>94</v>
      </c>
      <c r="AA27" s="127" t="s">
        <v>99</v>
      </c>
      <c r="AB27" s="85" t="str">
        <f>INDEX( '[1]Full Existing Stops'!$AS:$AS, MATCH(D27,'[1]Full Existing Stops'!$D:$D, 0))</f>
        <v>Y</v>
      </c>
      <c r="AC27" s="127" t="str">
        <f>INDEX( '[1]Full Existing Stops'!$AW:$AW, MATCH(D27,'[1]Full Existing Stops'!$D:$D, 0))</f>
        <v>8.5 x cont</v>
      </c>
      <c r="AD27" s="85">
        <v>8.5</v>
      </c>
      <c r="AE27" s="127" t="str">
        <f>INDEX( '[1]Full Existing Stops'!$AZ:$AZ, MATCH(D27,'[1]Full Existing Stops'!$D:$D, 0))</f>
        <v>Y</v>
      </c>
      <c r="AF27" s="127" t="s">
        <v>96</v>
      </c>
      <c r="AG27" s="127" t="s">
        <v>94</v>
      </c>
      <c r="AH27" s="85" t="s">
        <v>96</v>
      </c>
      <c r="AI27" s="85">
        <f>INDEX( '[1]Full Existing Stops'!$BJ:$BJ, MATCH(D27,'[1]Full Existing Stops'!$D:$D, 0))</f>
        <v>2</v>
      </c>
      <c r="AJ27" s="85" t="str">
        <f>INDEX( '[1]Full Existing Stops'!$BF:$BF, MATCH(D27,'[1]Full Existing Stops'!$D:$D, 0))</f>
        <v>Target, Raleys</v>
      </c>
      <c r="AK27" s="85" t="s">
        <v>122</v>
      </c>
      <c r="AL27" s="85" t="s">
        <v>109</v>
      </c>
      <c r="AM27" s="85" t="s">
        <v>385</v>
      </c>
      <c r="AN27" s="85" t="str">
        <f>INDEX( '[1]Full Existing Stops'!$AG:$AG, MATCH(D27,'[1]Full Existing Stops'!$D:$D, 0))</f>
        <v>Y</v>
      </c>
      <c r="AO27" s="85" t="str">
        <f>INDEX( '[1]Full Existing Stops'!$AH:$AH, MATCH(D27,'[1]Full Existing Stops'!$D:$D, 0))</f>
        <v>Shelter</v>
      </c>
      <c r="AP27" s="127"/>
      <c r="AQ27" s="86" t="str">
        <f t="shared" si="25"/>
        <v/>
      </c>
      <c r="AR27" s="86" t="str">
        <f t="shared" si="25"/>
        <v/>
      </c>
      <c r="AS27" s="86" t="str">
        <f t="shared" si="25"/>
        <v/>
      </c>
      <c r="AT27" s="86" t="str">
        <f t="shared" si="25"/>
        <v/>
      </c>
      <c r="AU27" s="86" t="str">
        <f t="shared" si="25"/>
        <v/>
      </c>
      <c r="AV27" s="86" t="str">
        <f t="shared" si="25"/>
        <v>X</v>
      </c>
      <c r="AW27" s="86" t="str">
        <f t="shared" si="25"/>
        <v>X</v>
      </c>
      <c r="AX27" s="86" t="str">
        <f t="shared" si="25"/>
        <v/>
      </c>
      <c r="AY27" s="86" t="str">
        <f t="shared" si="25"/>
        <v/>
      </c>
      <c r="AZ27" s="86" t="str">
        <f t="shared" si="25"/>
        <v/>
      </c>
      <c r="BA27" s="86" t="str">
        <f t="shared" si="25"/>
        <v/>
      </c>
      <c r="BB27" s="86"/>
      <c r="BC27" s="86" t="str">
        <f t="shared" si="1"/>
        <v>Roseville</v>
      </c>
      <c r="BD27" s="86" t="s">
        <v>159</v>
      </c>
      <c r="BE27" s="82">
        <f t="shared" si="2"/>
        <v>1.49</v>
      </c>
      <c r="BF27" s="205">
        <f t="shared" si="3"/>
        <v>1.49</v>
      </c>
      <c r="BG27" s="86"/>
      <c r="BH27" s="86" t="str">
        <f t="shared" si="4"/>
        <v/>
      </c>
      <c r="BI27" s="86" t="str">
        <f t="shared" si="5"/>
        <v/>
      </c>
      <c r="BJ27" s="86" t="str">
        <f t="shared" si="6"/>
        <v/>
      </c>
      <c r="BK27" s="86" t="str">
        <f t="shared" si="7"/>
        <v/>
      </c>
      <c r="BL27" s="86" t="str">
        <f t="shared" si="8"/>
        <v/>
      </c>
      <c r="BM27" s="86" t="str">
        <f t="shared" si="9"/>
        <v/>
      </c>
      <c r="BN27" s="86" t="str">
        <f t="shared" si="10"/>
        <v/>
      </c>
      <c r="BO27" s="86" t="str">
        <f t="shared" si="11"/>
        <v/>
      </c>
      <c r="BP27" s="86" t="str">
        <f t="shared" si="12"/>
        <v>X</v>
      </c>
      <c r="BQ27" s="86" t="str">
        <f t="shared" si="13"/>
        <v/>
      </c>
      <c r="BR27" s="86"/>
      <c r="BS27" s="86" t="str">
        <f t="shared" si="14"/>
        <v/>
      </c>
      <c r="BT27" s="86" t="str">
        <f t="shared" si="15"/>
        <v/>
      </c>
      <c r="BU27" s="86" t="str">
        <f t="shared" si="16"/>
        <v/>
      </c>
      <c r="BV27" s="86" t="str">
        <f t="shared" si="17"/>
        <v/>
      </c>
      <c r="BW27" s="86" t="str">
        <f t="shared" si="18"/>
        <v>X</v>
      </c>
      <c r="BX27" s="86" t="str">
        <f t="shared" si="19"/>
        <v/>
      </c>
      <c r="BY27" s="86" t="str">
        <f t="shared" si="20"/>
        <v>X</v>
      </c>
      <c r="BZ27" s="86"/>
      <c r="CA27" s="86"/>
      <c r="CB27" s="86"/>
      <c r="CC27" s="86"/>
      <c r="CD27" s="86" t="str">
        <f t="shared" si="21"/>
        <v/>
      </c>
      <c r="CE27" s="86"/>
      <c r="CF27" s="86"/>
      <c r="CG27" s="86" t="str">
        <f t="shared" si="22"/>
        <v/>
      </c>
      <c r="CH27" s="86" t="str">
        <f t="shared" si="23"/>
        <v/>
      </c>
      <c r="CI27" s="86"/>
      <c r="CJ27" s="43"/>
    </row>
    <row r="28" spans="2:88" x14ac:dyDescent="0.35">
      <c r="B28" s="25"/>
      <c r="C28" s="80">
        <v>205</v>
      </c>
      <c r="D28" s="128">
        <v>53135</v>
      </c>
      <c r="E28" s="129" t="s">
        <v>109</v>
      </c>
      <c r="F28" s="160" t="s">
        <v>480</v>
      </c>
      <c r="G28" s="129">
        <v>1.47</v>
      </c>
      <c r="H28" s="129">
        <v>11935</v>
      </c>
      <c r="I28" s="129">
        <v>1968</v>
      </c>
      <c r="J28" s="129">
        <v>3</v>
      </c>
      <c r="K28" s="129">
        <f t="shared" si="26"/>
        <v>3</v>
      </c>
      <c r="L28" s="145">
        <v>38.747013000000003</v>
      </c>
      <c r="M28" s="145">
        <v>-121.2532791</v>
      </c>
      <c r="N28" s="129" t="s">
        <v>352</v>
      </c>
      <c r="O28" s="129" t="s">
        <v>129</v>
      </c>
      <c r="P28" s="129" t="s">
        <v>96</v>
      </c>
      <c r="Q28" s="129" t="s">
        <v>94</v>
      </c>
      <c r="R28" s="129" t="s">
        <v>95</v>
      </c>
      <c r="S28" s="129" t="s">
        <v>96</v>
      </c>
      <c r="T28" s="129" t="s">
        <v>98</v>
      </c>
      <c r="U28" s="129">
        <v>4</v>
      </c>
      <c r="V28" s="129" t="s">
        <v>98</v>
      </c>
      <c r="W28" s="129" t="s">
        <v>96</v>
      </c>
      <c r="X28" s="129" t="s">
        <v>129</v>
      </c>
      <c r="Y28" s="129" t="s">
        <v>94</v>
      </c>
      <c r="Z28" s="129" t="s">
        <v>94</v>
      </c>
      <c r="AA28" s="129" t="s">
        <v>99</v>
      </c>
      <c r="AB28" s="81" t="str">
        <f>INDEX( '[1]Full Existing Stops'!$AS:$AS, MATCH(D28,'[1]Full Existing Stops'!$D:$D, 0))</f>
        <v>Y</v>
      </c>
      <c r="AC28" s="129" t="str">
        <f>INDEX( '[1]Full Existing Stops'!$AW:$AW, MATCH(D28,'[1]Full Existing Stops'!$D:$D, 0))</f>
        <v>8.5 x cont</v>
      </c>
      <c r="AD28" s="81">
        <v>8.5</v>
      </c>
      <c r="AE28" s="129" t="str">
        <f>INDEX( '[1]Full Existing Stops'!$AZ:$AZ, MATCH(D28,'[1]Full Existing Stops'!$D:$D, 0))</f>
        <v>Y</v>
      </c>
      <c r="AF28" s="129" t="s">
        <v>96</v>
      </c>
      <c r="AG28" s="129" t="s">
        <v>94</v>
      </c>
      <c r="AH28" s="81" t="s">
        <v>94</v>
      </c>
      <c r="AI28" s="81">
        <f>INDEX( '[1]Full Existing Stops'!$BJ:$BJ, MATCH(D28,'[1]Full Existing Stops'!$D:$D, 0))</f>
        <v>2</v>
      </c>
      <c r="AJ28" s="81" t="str">
        <f>INDEX( '[1]Full Existing Stops'!$BF:$BF, MATCH(D28,'[1]Full Existing Stops'!$D:$D, 0))</f>
        <v>Walmart, Target</v>
      </c>
      <c r="AK28" s="81" t="s">
        <v>481</v>
      </c>
      <c r="AL28" s="81" t="s">
        <v>109</v>
      </c>
      <c r="AM28" s="81" t="s">
        <v>104</v>
      </c>
      <c r="AN28" s="81" t="str">
        <f>INDEX( '[1]Full Existing Stops'!$AG:$AG, MATCH(D28,'[1]Full Existing Stops'!$D:$D, 0))</f>
        <v>Y</v>
      </c>
      <c r="AO28" s="81" t="str">
        <f>INDEX( '[1]Full Existing Stops'!$AH:$AH, MATCH(D28,'[1]Full Existing Stops'!$D:$D, 0))</f>
        <v>Shelter</v>
      </c>
      <c r="AP28" s="129"/>
      <c r="AQ28" s="82" t="str">
        <f t="shared" ref="AQ28:BA37" si="27">IF(ISNUMBER(SEARCH(AQ$7,$N28)), "X", "")</f>
        <v/>
      </c>
      <c r="AR28" s="82" t="str">
        <f t="shared" si="27"/>
        <v/>
      </c>
      <c r="AS28" s="82" t="str">
        <f t="shared" si="27"/>
        <v/>
      </c>
      <c r="AT28" s="82" t="str">
        <f t="shared" si="27"/>
        <v/>
      </c>
      <c r="AU28" s="82" t="str">
        <f t="shared" si="27"/>
        <v/>
      </c>
      <c r="AV28" s="82" t="str">
        <f t="shared" si="27"/>
        <v/>
      </c>
      <c r="AW28" s="82" t="str">
        <f t="shared" si="27"/>
        <v>X</v>
      </c>
      <c r="AX28" s="82" t="str">
        <f t="shared" si="27"/>
        <v/>
      </c>
      <c r="AY28" s="82" t="str">
        <f t="shared" si="27"/>
        <v/>
      </c>
      <c r="AZ28" s="82" t="str">
        <f t="shared" si="27"/>
        <v/>
      </c>
      <c r="BA28" s="82" t="str">
        <f t="shared" si="27"/>
        <v/>
      </c>
      <c r="BB28" s="82"/>
      <c r="BC28" s="82" t="str">
        <f t="shared" si="1"/>
        <v>Roseville</v>
      </c>
      <c r="BD28" s="82" t="s">
        <v>159</v>
      </c>
      <c r="BE28" s="82">
        <f t="shared" si="2"/>
        <v>1.47</v>
      </c>
      <c r="BF28" s="204">
        <f t="shared" si="3"/>
        <v>1.47</v>
      </c>
      <c r="BG28" s="82"/>
      <c r="BH28" s="82" t="str">
        <f t="shared" si="4"/>
        <v/>
      </c>
      <c r="BI28" s="82" t="str">
        <f t="shared" si="5"/>
        <v/>
      </c>
      <c r="BJ28" s="82" t="str">
        <f t="shared" si="6"/>
        <v/>
      </c>
      <c r="BK28" s="82" t="str">
        <f t="shared" si="7"/>
        <v>X</v>
      </c>
      <c r="BL28" s="82" t="str">
        <f t="shared" si="8"/>
        <v/>
      </c>
      <c r="BM28" s="82" t="str">
        <f t="shared" si="9"/>
        <v/>
      </c>
      <c r="BN28" s="82" t="str">
        <f t="shared" si="10"/>
        <v/>
      </c>
      <c r="BO28" s="82" t="str">
        <f t="shared" si="11"/>
        <v/>
      </c>
      <c r="BP28" s="82" t="str">
        <f t="shared" si="12"/>
        <v>X</v>
      </c>
      <c r="BQ28" s="82" t="str">
        <f t="shared" si="13"/>
        <v/>
      </c>
      <c r="BR28" s="82"/>
      <c r="BS28" s="82" t="str">
        <f t="shared" si="14"/>
        <v/>
      </c>
      <c r="BT28" s="82" t="str">
        <f t="shared" si="15"/>
        <v/>
      </c>
      <c r="BU28" s="82" t="str">
        <f t="shared" si="16"/>
        <v/>
      </c>
      <c r="BV28" s="82" t="str">
        <f t="shared" si="17"/>
        <v>X</v>
      </c>
      <c r="BW28" s="82" t="str">
        <f t="shared" si="18"/>
        <v/>
      </c>
      <c r="BX28" s="82" t="str">
        <f t="shared" si="19"/>
        <v>X</v>
      </c>
      <c r="BY28" s="82" t="str">
        <f t="shared" si="20"/>
        <v>X</v>
      </c>
      <c r="BZ28" s="82"/>
      <c r="CA28" s="82"/>
      <c r="CB28" s="82"/>
      <c r="CC28" s="82"/>
      <c r="CD28" s="82" t="str">
        <f t="shared" si="21"/>
        <v/>
      </c>
      <c r="CE28" s="82"/>
      <c r="CF28" s="82"/>
      <c r="CG28" s="82" t="str">
        <f t="shared" si="22"/>
        <v/>
      </c>
      <c r="CH28" s="82" t="str">
        <f t="shared" si="23"/>
        <v>X</v>
      </c>
      <c r="CI28" s="82"/>
      <c r="CJ28" s="42"/>
    </row>
    <row r="29" spans="2:88" x14ac:dyDescent="0.35">
      <c r="B29" s="27"/>
      <c r="C29" s="84">
        <v>250</v>
      </c>
      <c r="D29" s="126">
        <v>53306</v>
      </c>
      <c r="E29" s="127" t="s">
        <v>109</v>
      </c>
      <c r="F29" s="163" t="s">
        <v>482</v>
      </c>
      <c r="G29" s="127">
        <v>1.47</v>
      </c>
      <c r="H29" s="127">
        <v>6066</v>
      </c>
      <c r="I29" s="127">
        <v>3926</v>
      </c>
      <c r="J29" s="127">
        <v>3</v>
      </c>
      <c r="K29" s="127">
        <f t="shared" si="26"/>
        <v>3</v>
      </c>
      <c r="L29" s="146">
        <v>38.783501059999999</v>
      </c>
      <c r="M29" s="146">
        <v>-121.27023610000001</v>
      </c>
      <c r="N29" s="127" t="s">
        <v>353</v>
      </c>
      <c r="O29" s="127" t="s">
        <v>129</v>
      </c>
      <c r="P29" s="127" t="s">
        <v>94</v>
      </c>
      <c r="Q29" s="127" t="s">
        <v>94</v>
      </c>
      <c r="R29" s="127" t="s">
        <v>95</v>
      </c>
      <c r="S29" s="127" t="s">
        <v>96</v>
      </c>
      <c r="T29" s="127" t="s">
        <v>98</v>
      </c>
      <c r="U29" s="127" t="s">
        <v>122</v>
      </c>
      <c r="V29" s="127" t="s">
        <v>94</v>
      </c>
      <c r="W29" s="127" t="s">
        <v>94</v>
      </c>
      <c r="X29" s="127" t="s">
        <v>95</v>
      </c>
      <c r="Y29" s="127" t="s">
        <v>94</v>
      </c>
      <c r="Z29" s="127" t="s">
        <v>94</v>
      </c>
      <c r="AA29" s="127" t="s">
        <v>99</v>
      </c>
      <c r="AB29" s="85" t="str">
        <f>INDEX( '[1]Full Existing Stops'!$AS:$AS, MATCH(D29,'[1]Full Existing Stops'!$D:$D, 0))</f>
        <v>Y</v>
      </c>
      <c r="AC29" s="127" t="str">
        <f>INDEX( '[1]Full Existing Stops'!$AW:$AW, MATCH(D29,'[1]Full Existing Stops'!$D:$D, 0))</f>
        <v>8.5 x cont</v>
      </c>
      <c r="AD29" s="85">
        <v>8.5</v>
      </c>
      <c r="AE29" s="127" t="str">
        <f>INDEX( '[1]Full Existing Stops'!$AZ:$AZ, MATCH(D29,'[1]Full Existing Stops'!$D:$D, 0))</f>
        <v>Y</v>
      </c>
      <c r="AF29" s="127" t="s">
        <v>100</v>
      </c>
      <c r="AG29" s="127" t="s">
        <v>94</v>
      </c>
      <c r="AH29" s="85" t="s">
        <v>96</v>
      </c>
      <c r="AI29" s="85">
        <f>INDEX( '[1]Full Existing Stops'!$BJ:$BJ, MATCH(D29,'[1]Full Existing Stops'!$D:$D, 0))</f>
        <v>2</v>
      </c>
      <c r="AJ29" s="85" t="str">
        <f>INDEX( '[1]Full Existing Stops'!$BF:$BF, MATCH(D29,'[1]Full Existing Stops'!$D:$D, 0))</f>
        <v xml:space="preserve">Shopping </v>
      </c>
      <c r="AK29" s="85" t="s">
        <v>122</v>
      </c>
      <c r="AL29" s="85" t="s">
        <v>109</v>
      </c>
      <c r="AM29" s="85" t="s">
        <v>104</v>
      </c>
      <c r="AN29" s="85" t="str">
        <f>INDEX( '[1]Full Existing Stops'!$AG:$AG, MATCH(D29,'[1]Full Existing Stops'!$D:$D, 0))</f>
        <v>Y</v>
      </c>
      <c r="AO29" s="85" t="str">
        <f>INDEX( '[1]Full Existing Stops'!$AH:$AH, MATCH(D29,'[1]Full Existing Stops'!$D:$D, 0))</f>
        <v>Partial Trees</v>
      </c>
      <c r="AP29" s="127"/>
      <c r="AQ29" s="86" t="str">
        <f t="shared" si="27"/>
        <v/>
      </c>
      <c r="AR29" s="86" t="str">
        <f t="shared" si="27"/>
        <v/>
      </c>
      <c r="AS29" s="86" t="str">
        <f t="shared" si="27"/>
        <v/>
      </c>
      <c r="AT29" s="86" t="str">
        <f t="shared" si="27"/>
        <v/>
      </c>
      <c r="AU29" s="86" t="str">
        <f t="shared" si="27"/>
        <v/>
      </c>
      <c r="AV29" s="86" t="str">
        <f t="shared" si="27"/>
        <v/>
      </c>
      <c r="AW29" s="86" t="str">
        <f t="shared" si="27"/>
        <v/>
      </c>
      <c r="AX29" s="86" t="str">
        <f t="shared" si="27"/>
        <v>X</v>
      </c>
      <c r="AY29" s="86" t="str">
        <f t="shared" si="27"/>
        <v/>
      </c>
      <c r="AZ29" s="86" t="str">
        <f t="shared" si="27"/>
        <v/>
      </c>
      <c r="BA29" s="86" t="str">
        <f t="shared" si="27"/>
        <v/>
      </c>
      <c r="BB29" s="86"/>
      <c r="BC29" s="86" t="str">
        <f t="shared" si="1"/>
        <v>Roseville</v>
      </c>
      <c r="BD29" s="86" t="s">
        <v>159</v>
      </c>
      <c r="BE29" s="82">
        <f t="shared" si="2"/>
        <v>1.47</v>
      </c>
      <c r="BF29" s="205">
        <f t="shared" si="3"/>
        <v>1.47</v>
      </c>
      <c r="BG29" s="86"/>
      <c r="BH29" s="86" t="str">
        <f t="shared" si="4"/>
        <v/>
      </c>
      <c r="BI29" s="86" t="str">
        <f t="shared" si="5"/>
        <v/>
      </c>
      <c r="BJ29" s="86" t="str">
        <f t="shared" si="6"/>
        <v/>
      </c>
      <c r="BK29" s="86" t="str">
        <f t="shared" si="7"/>
        <v/>
      </c>
      <c r="BL29" s="86" t="str">
        <f t="shared" si="8"/>
        <v/>
      </c>
      <c r="BM29" s="86" t="str">
        <f t="shared" si="9"/>
        <v/>
      </c>
      <c r="BN29" s="86" t="str">
        <f t="shared" si="10"/>
        <v/>
      </c>
      <c r="BO29" s="86" t="str">
        <f t="shared" si="11"/>
        <v/>
      </c>
      <c r="BP29" s="86" t="str">
        <f t="shared" si="12"/>
        <v>X</v>
      </c>
      <c r="BQ29" s="86" t="str">
        <f t="shared" si="13"/>
        <v/>
      </c>
      <c r="BR29" s="86"/>
      <c r="BS29" s="86" t="str">
        <f t="shared" si="14"/>
        <v>X</v>
      </c>
      <c r="BT29" s="86" t="str">
        <f t="shared" si="15"/>
        <v>X</v>
      </c>
      <c r="BU29" s="86" t="str">
        <f t="shared" si="16"/>
        <v/>
      </c>
      <c r="BV29" s="86" t="str">
        <f t="shared" si="17"/>
        <v>X</v>
      </c>
      <c r="BW29" s="86" t="str">
        <f t="shared" si="18"/>
        <v/>
      </c>
      <c r="BX29" s="86" t="str">
        <f t="shared" si="19"/>
        <v>X</v>
      </c>
      <c r="BY29" s="86" t="str">
        <f t="shared" si="20"/>
        <v>X</v>
      </c>
      <c r="BZ29" s="86"/>
      <c r="CA29" s="86"/>
      <c r="CB29" s="86"/>
      <c r="CC29" s="86"/>
      <c r="CD29" s="86" t="str">
        <f t="shared" si="21"/>
        <v/>
      </c>
      <c r="CE29" s="86"/>
      <c r="CF29" s="86"/>
      <c r="CG29" s="86" t="str">
        <f t="shared" si="22"/>
        <v/>
      </c>
      <c r="CH29" s="86" t="str">
        <f t="shared" si="23"/>
        <v/>
      </c>
      <c r="CI29" s="86"/>
      <c r="CJ29" s="43"/>
    </row>
    <row r="30" spans="2:88" x14ac:dyDescent="0.35">
      <c r="B30" s="25"/>
      <c r="C30" s="80">
        <v>183</v>
      </c>
      <c r="D30" s="128">
        <v>53063</v>
      </c>
      <c r="E30" s="129" t="s">
        <v>109</v>
      </c>
      <c r="F30" s="160" t="s">
        <v>483</v>
      </c>
      <c r="G30" s="129">
        <v>1.45</v>
      </c>
      <c r="H30" s="129">
        <v>9041</v>
      </c>
      <c r="I30" s="129">
        <v>1759</v>
      </c>
      <c r="J30" s="129">
        <v>3</v>
      </c>
      <c r="K30" s="129">
        <f t="shared" si="26"/>
        <v>3</v>
      </c>
      <c r="L30" s="145">
        <v>38.762457929999997</v>
      </c>
      <c r="M30" s="145">
        <v>-121.25683309999999</v>
      </c>
      <c r="N30" s="129" t="s">
        <v>129</v>
      </c>
      <c r="O30" s="129" t="s">
        <v>107</v>
      </c>
      <c r="P30" s="129" t="s">
        <v>94</v>
      </c>
      <c r="Q30" s="129" t="s">
        <v>94</v>
      </c>
      <c r="R30" s="129" t="s">
        <v>95</v>
      </c>
      <c r="S30" s="129" t="s">
        <v>96</v>
      </c>
      <c r="T30" s="129" t="s">
        <v>97</v>
      </c>
      <c r="U30" s="129" t="s">
        <v>98</v>
      </c>
      <c r="V30" s="129" t="s">
        <v>122</v>
      </c>
      <c r="W30" s="129" t="s">
        <v>94</v>
      </c>
      <c r="X30" s="129" t="s">
        <v>98</v>
      </c>
      <c r="Y30" s="129" t="s">
        <v>94</v>
      </c>
      <c r="Z30" s="129" t="s">
        <v>94</v>
      </c>
      <c r="AA30" s="129" t="s">
        <v>99</v>
      </c>
      <c r="AB30" s="81" t="str">
        <f>INDEX( '[1]Full Existing Stops'!$AS:$AS, MATCH(D30,'[1]Full Existing Stops'!$D:$D, 0))</f>
        <v>Y</v>
      </c>
      <c r="AC30" s="129" t="str">
        <f>INDEX( '[1]Full Existing Stops'!$AW:$AW, MATCH(D30,'[1]Full Existing Stops'!$D:$D, 0))</f>
        <v>8 x 5 cont</v>
      </c>
      <c r="AD30" s="81">
        <v>8</v>
      </c>
      <c r="AE30" s="129" t="str">
        <f>INDEX( '[1]Full Existing Stops'!$AZ:$AZ, MATCH(D30,'[1]Full Existing Stops'!$D:$D, 0))</f>
        <v>Y</v>
      </c>
      <c r="AF30" s="129" t="s">
        <v>96</v>
      </c>
      <c r="AG30" s="129" t="s">
        <v>94</v>
      </c>
      <c r="AH30" s="81" t="s">
        <v>96</v>
      </c>
      <c r="AI30" s="81">
        <f>INDEX( '[1]Full Existing Stops'!$BJ:$BJ, MATCH(D30,'[1]Full Existing Stops'!$D:$D, 0))</f>
        <v>2</v>
      </c>
      <c r="AJ30" s="81" t="str">
        <f>INDEX( '[1]Full Existing Stops'!$BF:$BF, MATCH(D30,'[1]Full Existing Stops'!$D:$D, 0))</f>
        <v>Larkspur Landing, Waterpark</v>
      </c>
      <c r="AK30" s="81" t="s">
        <v>122</v>
      </c>
      <c r="AL30" s="81" t="s">
        <v>109</v>
      </c>
      <c r="AM30" s="81" t="s">
        <v>104</v>
      </c>
      <c r="AN30" s="81" t="str">
        <f>INDEX( '[1]Full Existing Stops'!$AG:$AG, MATCH(D30,'[1]Full Existing Stops'!$D:$D, 0))</f>
        <v>Y</v>
      </c>
      <c r="AO30" s="81" t="str">
        <f>INDEX( '[1]Full Existing Stops'!$AH:$AH, MATCH(D30,'[1]Full Existing Stops'!$D:$D, 0))</f>
        <v xml:space="preserve">Trees </v>
      </c>
      <c r="AP30" s="129"/>
      <c r="AQ30" s="82" t="str">
        <f t="shared" si="27"/>
        <v/>
      </c>
      <c r="AR30" s="82" t="str">
        <f t="shared" si="27"/>
        <v>X</v>
      </c>
      <c r="AS30" s="82" t="str">
        <f t="shared" si="27"/>
        <v/>
      </c>
      <c r="AT30" s="82" t="str">
        <f t="shared" si="27"/>
        <v/>
      </c>
      <c r="AU30" s="82" t="str">
        <f t="shared" si="27"/>
        <v/>
      </c>
      <c r="AV30" s="82" t="str">
        <f t="shared" si="27"/>
        <v/>
      </c>
      <c r="AW30" s="82" t="str">
        <f t="shared" si="27"/>
        <v/>
      </c>
      <c r="AX30" s="82" t="str">
        <f t="shared" si="27"/>
        <v/>
      </c>
      <c r="AY30" s="82" t="str">
        <f t="shared" si="27"/>
        <v/>
      </c>
      <c r="AZ30" s="82" t="str">
        <f t="shared" si="27"/>
        <v/>
      </c>
      <c r="BA30" s="82" t="str">
        <f t="shared" si="27"/>
        <v/>
      </c>
      <c r="BB30" s="82"/>
      <c r="BC30" s="82" t="str">
        <f t="shared" si="1"/>
        <v>Roseville</v>
      </c>
      <c r="BD30" s="82" t="s">
        <v>130</v>
      </c>
      <c r="BE30" s="82">
        <f t="shared" si="2"/>
        <v>1.45</v>
      </c>
      <c r="BF30" s="204">
        <f t="shared" si="3"/>
        <v>1.45</v>
      </c>
      <c r="BG30" s="82"/>
      <c r="BH30" s="82" t="str">
        <f t="shared" si="4"/>
        <v/>
      </c>
      <c r="BI30" s="82" t="str">
        <f t="shared" si="5"/>
        <v/>
      </c>
      <c r="BJ30" s="82" t="str">
        <f t="shared" si="6"/>
        <v/>
      </c>
      <c r="BK30" s="82" t="str">
        <f t="shared" si="7"/>
        <v/>
      </c>
      <c r="BL30" s="82" t="str">
        <f t="shared" si="8"/>
        <v/>
      </c>
      <c r="BM30" s="82" t="str">
        <f t="shared" si="9"/>
        <v/>
      </c>
      <c r="BN30" s="82" t="str">
        <f t="shared" si="10"/>
        <v/>
      </c>
      <c r="BO30" s="82" t="str">
        <f t="shared" si="11"/>
        <v/>
      </c>
      <c r="BP30" s="82" t="str">
        <f t="shared" si="12"/>
        <v>X</v>
      </c>
      <c r="BQ30" s="82" t="str">
        <f t="shared" si="13"/>
        <v/>
      </c>
      <c r="BR30" s="82"/>
      <c r="BS30" s="82" t="str">
        <f t="shared" si="14"/>
        <v/>
      </c>
      <c r="BT30" s="82" t="str">
        <f t="shared" si="15"/>
        <v>X</v>
      </c>
      <c r="BU30" s="82" t="str">
        <f t="shared" si="16"/>
        <v/>
      </c>
      <c r="BV30" s="82" t="str">
        <f t="shared" si="17"/>
        <v>X</v>
      </c>
      <c r="BW30" s="82" t="str">
        <f t="shared" si="18"/>
        <v/>
      </c>
      <c r="BX30" s="82" t="str">
        <f t="shared" si="19"/>
        <v>X</v>
      </c>
      <c r="BY30" s="82" t="str">
        <f t="shared" si="20"/>
        <v>X</v>
      </c>
      <c r="BZ30" s="82"/>
      <c r="CA30" s="82"/>
      <c r="CB30" s="82"/>
      <c r="CC30" s="82"/>
      <c r="CD30" s="82" t="str">
        <f t="shared" si="21"/>
        <v/>
      </c>
      <c r="CE30" s="82"/>
      <c r="CF30" s="82"/>
      <c r="CG30" s="82" t="str">
        <f t="shared" si="22"/>
        <v/>
      </c>
      <c r="CH30" s="82" t="str">
        <f t="shared" si="23"/>
        <v/>
      </c>
      <c r="CI30" s="82"/>
      <c r="CJ30" s="42"/>
    </row>
    <row r="31" spans="2:88" x14ac:dyDescent="0.35">
      <c r="B31" s="27"/>
      <c r="C31" s="84">
        <v>191</v>
      </c>
      <c r="D31" s="126">
        <v>53080</v>
      </c>
      <c r="E31" s="127" t="s">
        <v>109</v>
      </c>
      <c r="F31" s="163" t="s">
        <v>484</v>
      </c>
      <c r="G31" s="127">
        <v>1.4</v>
      </c>
      <c r="H31" s="127">
        <v>4241</v>
      </c>
      <c r="I31" s="127">
        <v>5807</v>
      </c>
      <c r="J31" s="127">
        <v>3</v>
      </c>
      <c r="K31" s="127">
        <f t="shared" si="26"/>
        <v>3</v>
      </c>
      <c r="L31" s="146">
        <v>38.734535819999998</v>
      </c>
      <c r="M31" s="146">
        <v>-121.2722021</v>
      </c>
      <c r="N31" s="127" t="s">
        <v>424</v>
      </c>
      <c r="O31" s="127" t="s">
        <v>112</v>
      </c>
      <c r="P31" s="127" t="s">
        <v>94</v>
      </c>
      <c r="Q31" s="127" t="s">
        <v>94</v>
      </c>
      <c r="R31" s="127" t="s">
        <v>95</v>
      </c>
      <c r="S31" s="127" t="s">
        <v>96</v>
      </c>
      <c r="T31" s="127" t="s">
        <v>98</v>
      </c>
      <c r="U31" s="127" t="s">
        <v>122</v>
      </c>
      <c r="V31" s="127" t="s">
        <v>94</v>
      </c>
      <c r="W31" s="127" t="s">
        <v>98</v>
      </c>
      <c r="X31" s="127" t="s">
        <v>95</v>
      </c>
      <c r="Y31" s="127" t="s">
        <v>94</v>
      </c>
      <c r="Z31" s="127" t="s">
        <v>96</v>
      </c>
      <c r="AA31" s="127" t="s">
        <v>99</v>
      </c>
      <c r="AB31" s="85" t="str">
        <f>INDEX( '[1]Full Existing Stops'!$AS:$AS, MATCH(D31,'[1]Full Existing Stops'!$D:$D, 0))</f>
        <v>Y</v>
      </c>
      <c r="AC31" s="127" t="str">
        <f>INDEX( '[1]Full Existing Stops'!$AW:$AW, MATCH(D31,'[1]Full Existing Stops'!$D:$D, 0))</f>
        <v>5.5 x cont</v>
      </c>
      <c r="AD31" s="85">
        <v>5.5</v>
      </c>
      <c r="AE31" s="127" t="str">
        <f>INDEX( '[1]Full Existing Stops'!$AZ:$AZ, MATCH(D31,'[1]Full Existing Stops'!$D:$D, 0))</f>
        <v>Y</v>
      </c>
      <c r="AF31" s="127" t="s">
        <v>96</v>
      </c>
      <c r="AG31" s="127" t="s">
        <v>94</v>
      </c>
      <c r="AH31" s="85" t="s">
        <v>94</v>
      </c>
      <c r="AI31" s="85" t="str">
        <f>INDEX( '[1]Full Existing Stops'!$BJ:$BJ, MATCH(D31,'[1]Full Existing Stops'!$D:$D, 0))</f>
        <v>X</v>
      </c>
      <c r="AJ31" s="85" t="e">
        <f>INDEX( '[1]Full Existing Stops'!$BF:$BF, MATCH(D31,'[1]Full Existing Stops'!$D:$D, 0))</f>
        <v>#REF!</v>
      </c>
      <c r="AK31" s="85" t="s">
        <v>485</v>
      </c>
      <c r="AL31" s="85" t="s">
        <v>109</v>
      </c>
      <c r="AM31" s="85" t="s">
        <v>104</v>
      </c>
      <c r="AN31" s="85" t="str">
        <f>INDEX( '[1]Full Existing Stops'!$AG:$AG, MATCH(D31,'[1]Full Existing Stops'!$D:$D, 0))</f>
        <v>Y</v>
      </c>
      <c r="AO31" s="85" t="str">
        <f>INDEX( '[1]Full Existing Stops'!$AH:$AH, MATCH(D31,'[1]Full Existing Stops'!$D:$D, 0))</f>
        <v>Partial - Trees</v>
      </c>
      <c r="AP31" s="127"/>
      <c r="AQ31" s="86" t="str">
        <f t="shared" si="27"/>
        <v>X</v>
      </c>
      <c r="AR31" s="86" t="str">
        <f t="shared" si="27"/>
        <v/>
      </c>
      <c r="AS31" s="86" t="str">
        <f t="shared" si="27"/>
        <v/>
      </c>
      <c r="AT31" s="86" t="str">
        <f t="shared" si="27"/>
        <v/>
      </c>
      <c r="AU31" s="86" t="str">
        <f t="shared" si="27"/>
        <v/>
      </c>
      <c r="AV31" s="86" t="str">
        <f t="shared" si="27"/>
        <v>X</v>
      </c>
      <c r="AW31" s="86" t="str">
        <f t="shared" si="27"/>
        <v/>
      </c>
      <c r="AX31" s="86" t="str">
        <f t="shared" si="27"/>
        <v/>
      </c>
      <c r="AY31" s="86" t="str">
        <f t="shared" si="27"/>
        <v/>
      </c>
      <c r="AZ31" s="86" t="str">
        <f t="shared" si="27"/>
        <v/>
      </c>
      <c r="BA31" s="86" t="str">
        <f t="shared" si="27"/>
        <v/>
      </c>
      <c r="BB31" s="86"/>
      <c r="BC31" s="86" t="str">
        <f t="shared" si="1"/>
        <v>Roseville</v>
      </c>
      <c r="BD31" s="86" t="s">
        <v>133</v>
      </c>
      <c r="BE31" s="82">
        <f t="shared" si="2"/>
        <v>1.4</v>
      </c>
      <c r="BF31" s="205">
        <f t="shared" si="3"/>
        <v>1.4</v>
      </c>
      <c r="BG31" s="86"/>
      <c r="BH31" s="86" t="str">
        <f t="shared" si="4"/>
        <v/>
      </c>
      <c r="BI31" s="86" t="str">
        <f t="shared" si="5"/>
        <v/>
      </c>
      <c r="BJ31" s="86" t="str">
        <f t="shared" si="6"/>
        <v/>
      </c>
      <c r="BK31" s="86" t="str">
        <f t="shared" si="7"/>
        <v/>
      </c>
      <c r="BL31" s="86" t="str">
        <f t="shared" si="8"/>
        <v/>
      </c>
      <c r="BM31" s="86" t="str">
        <f t="shared" si="9"/>
        <v>X</v>
      </c>
      <c r="BN31" s="86">
        <f t="shared" si="10"/>
        <v>2.5</v>
      </c>
      <c r="BO31" s="86" t="str">
        <f t="shared" si="11"/>
        <v/>
      </c>
      <c r="BP31" s="86" t="str">
        <f t="shared" si="12"/>
        <v>X</v>
      </c>
      <c r="BQ31" s="86" t="str">
        <f t="shared" si="13"/>
        <v/>
      </c>
      <c r="BR31" s="86"/>
      <c r="BS31" s="86" t="str">
        <f t="shared" si="14"/>
        <v/>
      </c>
      <c r="BT31" s="86" t="str">
        <f t="shared" si="15"/>
        <v>X</v>
      </c>
      <c r="BU31" s="86" t="str">
        <f t="shared" si="16"/>
        <v/>
      </c>
      <c r="BV31" s="86" t="str">
        <f t="shared" si="17"/>
        <v>X</v>
      </c>
      <c r="BW31" s="86" t="str">
        <f t="shared" si="18"/>
        <v/>
      </c>
      <c r="BX31" s="86" t="str">
        <f t="shared" si="19"/>
        <v>X</v>
      </c>
      <c r="BY31" s="86" t="str">
        <f t="shared" si="20"/>
        <v>X</v>
      </c>
      <c r="BZ31" s="86"/>
      <c r="CA31" s="86"/>
      <c r="CB31" s="86"/>
      <c r="CC31" s="86"/>
      <c r="CD31" s="86" t="str">
        <f t="shared" si="21"/>
        <v/>
      </c>
      <c r="CE31" s="86"/>
      <c r="CF31" s="86"/>
      <c r="CG31" s="86" t="str">
        <f t="shared" si="22"/>
        <v>X</v>
      </c>
      <c r="CH31" s="86" t="str">
        <f t="shared" si="23"/>
        <v>X</v>
      </c>
      <c r="CI31" s="86"/>
      <c r="CJ31" s="43"/>
    </row>
    <row r="32" spans="2:88" x14ac:dyDescent="0.35">
      <c r="B32" s="25"/>
      <c r="C32" s="80">
        <v>229</v>
      </c>
      <c r="D32" s="128">
        <v>53243</v>
      </c>
      <c r="E32" s="129" t="s">
        <v>109</v>
      </c>
      <c r="F32" s="160" t="s">
        <v>486</v>
      </c>
      <c r="G32" s="129">
        <v>1.4</v>
      </c>
      <c r="H32" s="129">
        <v>6116</v>
      </c>
      <c r="I32" s="129">
        <v>1680</v>
      </c>
      <c r="J32" s="129">
        <v>3</v>
      </c>
      <c r="K32" s="129">
        <f t="shared" si="26"/>
        <v>3</v>
      </c>
      <c r="L32" s="145">
        <v>38.767975999999997</v>
      </c>
      <c r="M32" s="145">
        <v>-121.264521</v>
      </c>
      <c r="N32" s="129" t="s">
        <v>107</v>
      </c>
      <c r="O32" s="129" t="s">
        <v>107</v>
      </c>
      <c r="P32" s="129" t="s">
        <v>94</v>
      </c>
      <c r="Q32" s="129" t="s">
        <v>94</v>
      </c>
      <c r="R32" s="129" t="s">
        <v>95</v>
      </c>
      <c r="S32" s="129" t="s">
        <v>96</v>
      </c>
      <c r="T32" s="129" t="s">
        <v>98</v>
      </c>
      <c r="U32" s="129">
        <v>6</v>
      </c>
      <c r="V32" s="129" t="s">
        <v>107</v>
      </c>
      <c r="W32" s="129" t="s">
        <v>94</v>
      </c>
      <c r="X32" s="129" t="s">
        <v>98</v>
      </c>
      <c r="Y32" s="129" t="s">
        <v>94</v>
      </c>
      <c r="Z32" s="129" t="s">
        <v>94</v>
      </c>
      <c r="AA32" s="129" t="s">
        <v>99</v>
      </c>
      <c r="AB32" s="81" t="str">
        <f>INDEX( '[1]Full Existing Stops'!$AS:$AS, MATCH(D32,'[1]Full Existing Stops'!$D:$D, 0))</f>
        <v>Y</v>
      </c>
      <c r="AC32" s="129" t="str">
        <f>INDEX( '[1]Full Existing Stops'!$AW:$AW, MATCH(D32,'[1]Full Existing Stops'!$D:$D, 0))</f>
        <v>8 x 5 cont</v>
      </c>
      <c r="AD32" s="81">
        <v>8</v>
      </c>
      <c r="AE32" s="129" t="str">
        <f>INDEX( '[1]Full Existing Stops'!$AZ:$AZ, MATCH(D32,'[1]Full Existing Stops'!$D:$D, 0))</f>
        <v>Y</v>
      </c>
      <c r="AF32" s="129" t="s">
        <v>96</v>
      </c>
      <c r="AG32" s="129" t="s">
        <v>94</v>
      </c>
      <c r="AH32" s="81" t="s">
        <v>96</v>
      </c>
      <c r="AI32" s="81">
        <f>INDEX( '[1]Full Existing Stops'!$BJ:$BJ, MATCH(D32,'[1]Full Existing Stops'!$D:$D, 0))</f>
        <v>2</v>
      </c>
      <c r="AJ32" s="81" t="str">
        <f>INDEX( '[1]Full Existing Stops'!$BF:$BF, MATCH(D32,'[1]Full Existing Stops'!$D:$D, 0))</f>
        <v>Food/Shopping</v>
      </c>
      <c r="AK32" s="81" t="s">
        <v>122</v>
      </c>
      <c r="AL32" s="81" t="s">
        <v>109</v>
      </c>
      <c r="AM32" s="81" t="s">
        <v>104</v>
      </c>
      <c r="AN32" s="81" t="str">
        <f>INDEX( '[1]Full Existing Stops'!$AG:$AG, MATCH(D32,'[1]Full Existing Stops'!$D:$D, 0))</f>
        <v>Y</v>
      </c>
      <c r="AO32" s="81" t="str">
        <f>INDEX( '[1]Full Existing Stops'!$AH:$AH, MATCH(D32,'[1]Full Existing Stops'!$D:$D, 0))</f>
        <v xml:space="preserve">Trees </v>
      </c>
      <c r="AP32" s="129"/>
      <c r="AQ32" s="82" t="str">
        <f t="shared" si="27"/>
        <v>X</v>
      </c>
      <c r="AR32" s="82" t="str">
        <f t="shared" si="27"/>
        <v/>
      </c>
      <c r="AS32" s="82" t="str">
        <f t="shared" si="27"/>
        <v/>
      </c>
      <c r="AT32" s="82" t="str">
        <f t="shared" si="27"/>
        <v/>
      </c>
      <c r="AU32" s="82" t="str">
        <f t="shared" si="27"/>
        <v/>
      </c>
      <c r="AV32" s="82" t="str">
        <f t="shared" si="27"/>
        <v/>
      </c>
      <c r="AW32" s="82" t="str">
        <f t="shared" si="27"/>
        <v/>
      </c>
      <c r="AX32" s="82" t="str">
        <f t="shared" si="27"/>
        <v/>
      </c>
      <c r="AY32" s="82" t="str">
        <f t="shared" si="27"/>
        <v/>
      </c>
      <c r="AZ32" s="82" t="str">
        <f t="shared" si="27"/>
        <v/>
      </c>
      <c r="BA32" s="82" t="str">
        <f t="shared" si="27"/>
        <v/>
      </c>
      <c r="BB32" s="82"/>
      <c r="BC32" s="82" t="str">
        <f t="shared" si="1"/>
        <v>Roseville</v>
      </c>
      <c r="BD32" s="82" t="s">
        <v>159</v>
      </c>
      <c r="BE32" s="82">
        <f t="shared" si="2"/>
        <v>1.4</v>
      </c>
      <c r="BF32" s="204">
        <f t="shared" si="3"/>
        <v>1.4</v>
      </c>
      <c r="BG32" s="82"/>
      <c r="BH32" s="82" t="str">
        <f t="shared" si="4"/>
        <v/>
      </c>
      <c r="BI32" s="82" t="str">
        <f t="shared" si="5"/>
        <v/>
      </c>
      <c r="BJ32" s="82" t="str">
        <f t="shared" si="6"/>
        <v/>
      </c>
      <c r="BK32" s="82" t="str">
        <f t="shared" si="7"/>
        <v/>
      </c>
      <c r="BL32" s="82" t="str">
        <f t="shared" si="8"/>
        <v/>
      </c>
      <c r="BM32" s="82" t="str">
        <f t="shared" si="9"/>
        <v/>
      </c>
      <c r="BN32" s="82" t="str">
        <f t="shared" si="10"/>
        <v/>
      </c>
      <c r="BO32" s="82" t="str">
        <f t="shared" si="11"/>
        <v/>
      </c>
      <c r="BP32" s="82" t="str">
        <f t="shared" si="12"/>
        <v/>
      </c>
      <c r="BQ32" s="82" t="str">
        <f t="shared" si="13"/>
        <v/>
      </c>
      <c r="BR32" s="82"/>
      <c r="BS32" s="82" t="str">
        <f t="shared" si="14"/>
        <v/>
      </c>
      <c r="BT32" s="82" t="str">
        <f t="shared" si="15"/>
        <v>X</v>
      </c>
      <c r="BU32" s="82" t="str">
        <f t="shared" si="16"/>
        <v/>
      </c>
      <c r="BV32" s="82" t="str">
        <f t="shared" si="17"/>
        <v>X</v>
      </c>
      <c r="BW32" s="82" t="str">
        <f t="shared" si="18"/>
        <v/>
      </c>
      <c r="BX32" s="82" t="str">
        <f t="shared" si="19"/>
        <v>X</v>
      </c>
      <c r="BY32" s="82" t="str">
        <f t="shared" si="20"/>
        <v>X</v>
      </c>
      <c r="BZ32" s="82"/>
      <c r="CA32" s="82"/>
      <c r="CB32" s="82"/>
      <c r="CC32" s="82"/>
      <c r="CD32" s="82" t="str">
        <f t="shared" si="21"/>
        <v/>
      </c>
      <c r="CE32" s="82"/>
      <c r="CF32" s="82"/>
      <c r="CG32" s="82" t="str">
        <f t="shared" si="22"/>
        <v/>
      </c>
      <c r="CH32" s="82" t="str">
        <f t="shared" si="23"/>
        <v/>
      </c>
      <c r="CI32" s="82"/>
      <c r="CJ32" s="42"/>
    </row>
    <row r="33" spans="2:88" x14ac:dyDescent="0.35">
      <c r="B33" s="27"/>
      <c r="C33" s="84">
        <v>206</v>
      </c>
      <c r="D33" s="126">
        <v>53144</v>
      </c>
      <c r="E33" s="127" t="s">
        <v>109</v>
      </c>
      <c r="F33" s="163" t="s">
        <v>487</v>
      </c>
      <c r="G33" s="127">
        <v>1.32</v>
      </c>
      <c r="H33" s="127">
        <v>12503</v>
      </c>
      <c r="I33" s="127">
        <v>1936</v>
      </c>
      <c r="J33" s="127">
        <v>3</v>
      </c>
      <c r="K33" s="127">
        <f t="shared" si="26"/>
        <v>3</v>
      </c>
      <c r="L33" s="146">
        <v>38.745699279999997</v>
      </c>
      <c r="M33" s="146">
        <v>-121.24724689999999</v>
      </c>
      <c r="N33" s="127" t="s">
        <v>352</v>
      </c>
      <c r="O33" s="127" t="s">
        <v>107</v>
      </c>
      <c r="P33" s="127" t="s">
        <v>94</v>
      </c>
      <c r="Q33" s="127" t="s">
        <v>123</v>
      </c>
      <c r="R33" s="127" t="s">
        <v>122</v>
      </c>
      <c r="S33" s="127" t="s">
        <v>96</v>
      </c>
      <c r="T33" s="127" t="s">
        <v>97</v>
      </c>
      <c r="U33" s="127">
        <v>3</v>
      </c>
      <c r="V33" s="127" t="s">
        <v>260</v>
      </c>
      <c r="W33" s="127" t="s">
        <v>96</v>
      </c>
      <c r="X33" s="127" t="s">
        <v>107</v>
      </c>
      <c r="Y33" s="127" t="s">
        <v>94</v>
      </c>
      <c r="Z33" s="127" t="s">
        <v>123</v>
      </c>
      <c r="AA33" s="127" t="s">
        <v>99</v>
      </c>
      <c r="AB33" s="85" t="str">
        <f>INDEX( '[1]Full Existing Stops'!$AS:$AS, MATCH(D33,'[1]Full Existing Stops'!$D:$D, 0))</f>
        <v>Y</v>
      </c>
      <c r="AC33" s="127" t="str">
        <f>INDEX( '[1]Full Existing Stops'!$AW:$AW, MATCH(D33,'[1]Full Existing Stops'!$D:$D, 0))</f>
        <v>8.5 x cont</v>
      </c>
      <c r="AD33" s="85">
        <v>8.5</v>
      </c>
      <c r="AE33" s="127" t="str">
        <f>INDEX( '[1]Full Existing Stops'!$AZ:$AZ, MATCH(D33,'[1]Full Existing Stops'!$D:$D, 0))</f>
        <v>Y</v>
      </c>
      <c r="AF33" s="127" t="s">
        <v>96</v>
      </c>
      <c r="AG33" s="127" t="s">
        <v>94</v>
      </c>
      <c r="AH33" s="85" t="s">
        <v>96</v>
      </c>
      <c r="AI33" s="85">
        <f>INDEX( '[1]Full Existing Stops'!$BJ:$BJ, MATCH(D33,'[1]Full Existing Stops'!$D:$D, 0))</f>
        <v>2</v>
      </c>
      <c r="AJ33" s="85" t="str">
        <f>INDEX( '[1]Full Existing Stops'!$BF:$BF, MATCH(D33,'[1]Full Existing Stops'!$D:$D, 0))</f>
        <v>Kaiser Permanente</v>
      </c>
      <c r="AK33" s="85" t="s">
        <v>122</v>
      </c>
      <c r="AL33" s="85" t="s">
        <v>109</v>
      </c>
      <c r="AM33" s="85" t="s">
        <v>385</v>
      </c>
      <c r="AN33" s="85" t="str">
        <f>INDEX( '[1]Full Existing Stops'!$AG:$AG, MATCH(D33,'[1]Full Existing Stops'!$D:$D, 0))</f>
        <v>Y</v>
      </c>
      <c r="AO33" s="85" t="str">
        <f>INDEX( '[1]Full Existing Stops'!$AH:$AH, MATCH(D33,'[1]Full Existing Stops'!$D:$D, 0))</f>
        <v>Shelter</v>
      </c>
      <c r="AP33" s="127"/>
      <c r="AQ33" s="86" t="str">
        <f t="shared" si="27"/>
        <v/>
      </c>
      <c r="AR33" s="86" t="str">
        <f t="shared" si="27"/>
        <v/>
      </c>
      <c r="AS33" s="86" t="str">
        <f t="shared" si="27"/>
        <v/>
      </c>
      <c r="AT33" s="86" t="str">
        <f t="shared" si="27"/>
        <v/>
      </c>
      <c r="AU33" s="86" t="str">
        <f t="shared" si="27"/>
        <v/>
      </c>
      <c r="AV33" s="86" t="str">
        <f t="shared" si="27"/>
        <v/>
      </c>
      <c r="AW33" s="86" t="str">
        <f t="shared" si="27"/>
        <v>X</v>
      </c>
      <c r="AX33" s="86" t="str">
        <f t="shared" si="27"/>
        <v/>
      </c>
      <c r="AY33" s="86" t="str">
        <f t="shared" si="27"/>
        <v/>
      </c>
      <c r="AZ33" s="86" t="str">
        <f t="shared" si="27"/>
        <v/>
      </c>
      <c r="BA33" s="86" t="str">
        <f t="shared" si="27"/>
        <v/>
      </c>
      <c r="BB33" s="86"/>
      <c r="BC33" s="86" t="str">
        <f t="shared" si="1"/>
        <v>Roseville</v>
      </c>
      <c r="BD33" s="86" t="s">
        <v>159</v>
      </c>
      <c r="BE33" s="82">
        <f t="shared" si="2"/>
        <v>1.32</v>
      </c>
      <c r="BF33" s="205">
        <f t="shared" si="3"/>
        <v>1.32</v>
      </c>
      <c r="BG33" s="86"/>
      <c r="BH33" s="86" t="str">
        <f t="shared" si="4"/>
        <v/>
      </c>
      <c r="BI33" s="86" t="str">
        <f t="shared" si="5"/>
        <v/>
      </c>
      <c r="BJ33" s="86" t="str">
        <f t="shared" si="6"/>
        <v/>
      </c>
      <c r="BK33" s="86" t="str">
        <f t="shared" si="7"/>
        <v/>
      </c>
      <c r="BL33" s="86" t="str">
        <f t="shared" si="8"/>
        <v/>
      </c>
      <c r="BM33" s="86" t="str">
        <f t="shared" si="9"/>
        <v/>
      </c>
      <c r="BN33" s="86" t="str">
        <f t="shared" si="10"/>
        <v/>
      </c>
      <c r="BO33" s="86" t="str">
        <f t="shared" si="11"/>
        <v/>
      </c>
      <c r="BP33" s="86" t="str">
        <f t="shared" si="12"/>
        <v/>
      </c>
      <c r="BQ33" s="86" t="str">
        <f t="shared" si="13"/>
        <v/>
      </c>
      <c r="BR33" s="86"/>
      <c r="BS33" s="86" t="str">
        <f t="shared" si="14"/>
        <v/>
      </c>
      <c r="BT33" s="86" t="str">
        <f t="shared" si="15"/>
        <v/>
      </c>
      <c r="BU33" s="86" t="str">
        <f t="shared" si="16"/>
        <v/>
      </c>
      <c r="BV33" s="86" t="str">
        <f t="shared" si="17"/>
        <v/>
      </c>
      <c r="BW33" s="86" t="str">
        <f t="shared" si="18"/>
        <v>X</v>
      </c>
      <c r="BX33" s="86" t="str">
        <f t="shared" si="19"/>
        <v>X</v>
      </c>
      <c r="BY33" s="86" t="str">
        <f t="shared" si="20"/>
        <v>X</v>
      </c>
      <c r="BZ33" s="86"/>
      <c r="CA33" s="86"/>
      <c r="CB33" s="86"/>
      <c r="CC33" s="86"/>
      <c r="CD33" s="86" t="str">
        <f t="shared" si="21"/>
        <v/>
      </c>
      <c r="CE33" s="86"/>
      <c r="CF33" s="86"/>
      <c r="CG33" s="86" t="str">
        <f t="shared" si="22"/>
        <v/>
      </c>
      <c r="CH33" s="86" t="str">
        <f t="shared" si="23"/>
        <v/>
      </c>
      <c r="CI33" s="86"/>
      <c r="CJ33" s="43"/>
    </row>
    <row r="34" spans="2:88" x14ac:dyDescent="0.35">
      <c r="B34" s="25"/>
      <c r="C34" s="80">
        <v>260</v>
      </c>
      <c r="D34" s="128">
        <v>53327</v>
      </c>
      <c r="E34" s="129" t="s">
        <v>109</v>
      </c>
      <c r="F34" s="160" t="s">
        <v>488</v>
      </c>
      <c r="G34" s="129">
        <v>1.32</v>
      </c>
      <c r="H34" s="129">
        <v>532</v>
      </c>
      <c r="I34" s="129">
        <v>5706</v>
      </c>
      <c r="J34" s="129">
        <v>3</v>
      </c>
      <c r="K34" s="129">
        <f t="shared" si="26"/>
        <v>3</v>
      </c>
      <c r="L34" s="145">
        <v>38.7578143</v>
      </c>
      <c r="M34" s="145">
        <v>-121.33544259999999</v>
      </c>
      <c r="N34" s="129" t="s">
        <v>165</v>
      </c>
      <c r="O34" s="129" t="s">
        <v>107</v>
      </c>
      <c r="P34" s="129" t="s">
        <v>94</v>
      </c>
      <c r="Q34" s="129" t="s">
        <v>94</v>
      </c>
      <c r="R34" s="129" t="s">
        <v>95</v>
      </c>
      <c r="S34" s="129" t="s">
        <v>96</v>
      </c>
      <c r="T34" s="129" t="s">
        <v>98</v>
      </c>
      <c r="U34" s="129" t="s">
        <v>122</v>
      </c>
      <c r="V34" s="129" t="s">
        <v>122</v>
      </c>
      <c r="W34" s="129" t="s">
        <v>94</v>
      </c>
      <c r="X34" s="129" t="s">
        <v>98</v>
      </c>
      <c r="Y34" s="129" t="s">
        <v>94</v>
      </c>
      <c r="Z34" s="129" t="s">
        <v>94</v>
      </c>
      <c r="AA34" s="129" t="s">
        <v>148</v>
      </c>
      <c r="AB34" s="81" t="str">
        <f>INDEX( '[1]Full Existing Stops'!$AS:$AS, MATCH(D34,'[1]Full Existing Stops'!$D:$D, 0))</f>
        <v>Y</v>
      </c>
      <c r="AC34" s="129" t="str">
        <f>INDEX( '[1]Full Existing Stops'!$AW:$AW, MATCH(D34,'[1]Full Existing Stops'!$D:$D, 0))</f>
        <v>8.5 x cont</v>
      </c>
      <c r="AD34" s="81">
        <v>8.5</v>
      </c>
      <c r="AE34" s="129" t="str">
        <f>INDEX( '[1]Full Existing Stops'!$AZ:$AZ, MATCH(D34,'[1]Full Existing Stops'!$D:$D, 0))</f>
        <v>Y</v>
      </c>
      <c r="AF34" s="129" t="s">
        <v>96</v>
      </c>
      <c r="AG34" s="129" t="s">
        <v>94</v>
      </c>
      <c r="AH34" s="81" t="s">
        <v>96</v>
      </c>
      <c r="AI34" s="81">
        <f>INDEX( '[1]Full Existing Stops'!$BJ:$BJ, MATCH(D34,'[1]Full Existing Stops'!$D:$D, 0))</f>
        <v>2</v>
      </c>
      <c r="AJ34" s="81" t="str">
        <f>INDEX( '[1]Full Existing Stops'!$BF:$BF, MATCH(D34,'[1]Full Existing Stops'!$D:$D, 0))</f>
        <v>Residential</v>
      </c>
      <c r="AK34" s="81" t="s">
        <v>122</v>
      </c>
      <c r="AL34" s="81" t="s">
        <v>109</v>
      </c>
      <c r="AM34" s="81" t="s">
        <v>104</v>
      </c>
      <c r="AN34" s="81" t="str">
        <f>INDEX( '[1]Full Existing Stops'!$AG:$AG, MATCH(D34,'[1]Full Existing Stops'!$D:$D, 0))</f>
        <v>Y</v>
      </c>
      <c r="AO34" s="81" t="str">
        <f>INDEX( '[1]Full Existing Stops'!$AH:$AH, MATCH(D34,'[1]Full Existing Stops'!$D:$D, 0))</f>
        <v xml:space="preserve">Partial </v>
      </c>
      <c r="AP34" s="129"/>
      <c r="AQ34" s="82" t="str">
        <f t="shared" si="27"/>
        <v/>
      </c>
      <c r="AR34" s="82" t="str">
        <f t="shared" si="27"/>
        <v/>
      </c>
      <c r="AS34" s="82" t="str">
        <f t="shared" si="27"/>
        <v/>
      </c>
      <c r="AT34" s="82" t="str">
        <f t="shared" si="27"/>
        <v>X</v>
      </c>
      <c r="AU34" s="82" t="str">
        <f t="shared" si="27"/>
        <v/>
      </c>
      <c r="AV34" s="82" t="str">
        <f t="shared" si="27"/>
        <v/>
      </c>
      <c r="AW34" s="82" t="str">
        <f t="shared" si="27"/>
        <v/>
      </c>
      <c r="AX34" s="82" t="str">
        <f t="shared" si="27"/>
        <v/>
      </c>
      <c r="AY34" s="82" t="str">
        <f t="shared" si="27"/>
        <v/>
      </c>
      <c r="AZ34" s="82" t="str">
        <f t="shared" si="27"/>
        <v/>
      </c>
      <c r="BA34" s="82" t="str">
        <f t="shared" si="27"/>
        <v/>
      </c>
      <c r="BB34" s="82"/>
      <c r="BC34" s="82" t="str">
        <f t="shared" si="1"/>
        <v>Roseville</v>
      </c>
      <c r="BD34" s="82" t="s">
        <v>115</v>
      </c>
      <c r="BE34" s="82">
        <f t="shared" si="2"/>
        <v>1.32</v>
      </c>
      <c r="BF34" s="204">
        <f t="shared" si="3"/>
        <v>1.32</v>
      </c>
      <c r="BG34" s="82"/>
      <c r="BH34" s="82" t="str">
        <f t="shared" si="4"/>
        <v/>
      </c>
      <c r="BI34" s="82" t="str">
        <f t="shared" si="5"/>
        <v/>
      </c>
      <c r="BJ34" s="82" t="str">
        <f t="shared" si="6"/>
        <v/>
      </c>
      <c r="BK34" s="82" t="str">
        <f t="shared" si="7"/>
        <v/>
      </c>
      <c r="BL34" s="82" t="str">
        <f t="shared" si="8"/>
        <v/>
      </c>
      <c r="BM34" s="82" t="str">
        <f t="shared" si="9"/>
        <v/>
      </c>
      <c r="BN34" s="82" t="str">
        <f t="shared" si="10"/>
        <v/>
      </c>
      <c r="BO34" s="82" t="str">
        <f t="shared" si="11"/>
        <v/>
      </c>
      <c r="BP34" s="82" t="str">
        <f t="shared" si="12"/>
        <v>X</v>
      </c>
      <c r="BQ34" s="82" t="str">
        <f t="shared" si="13"/>
        <v/>
      </c>
      <c r="BR34" s="82"/>
      <c r="BS34" s="82" t="str">
        <f t="shared" si="14"/>
        <v/>
      </c>
      <c r="BT34" s="82" t="str">
        <f t="shared" si="15"/>
        <v>X</v>
      </c>
      <c r="BU34" s="82" t="str">
        <f t="shared" si="16"/>
        <v/>
      </c>
      <c r="BV34" s="82" t="str">
        <f t="shared" si="17"/>
        <v>X</v>
      </c>
      <c r="BW34" s="82" t="str">
        <f t="shared" si="18"/>
        <v/>
      </c>
      <c r="BX34" s="82" t="str">
        <f t="shared" si="19"/>
        <v>X</v>
      </c>
      <c r="BY34" s="82" t="str">
        <f t="shared" si="20"/>
        <v>X</v>
      </c>
      <c r="BZ34" s="82"/>
      <c r="CA34" s="82"/>
      <c r="CB34" s="82"/>
      <c r="CC34" s="82"/>
      <c r="CD34" s="82" t="str">
        <f t="shared" si="21"/>
        <v/>
      </c>
      <c r="CE34" s="82"/>
      <c r="CF34" s="82"/>
      <c r="CG34" s="82" t="str">
        <f t="shared" si="22"/>
        <v/>
      </c>
      <c r="CH34" s="82" t="str">
        <f t="shared" si="23"/>
        <v/>
      </c>
      <c r="CI34" s="82"/>
      <c r="CJ34" s="42"/>
    </row>
    <row r="35" spans="2:88" x14ac:dyDescent="0.35">
      <c r="B35" s="27"/>
      <c r="C35" s="84">
        <v>179</v>
      </c>
      <c r="D35" s="126">
        <v>53053</v>
      </c>
      <c r="E35" s="127" t="s">
        <v>109</v>
      </c>
      <c r="F35" s="163" t="s">
        <v>489</v>
      </c>
      <c r="G35" s="127">
        <v>1.21</v>
      </c>
      <c r="H35" s="127">
        <v>1518</v>
      </c>
      <c r="I35" s="127">
        <v>6829</v>
      </c>
      <c r="J35" s="127">
        <v>3</v>
      </c>
      <c r="K35" s="127">
        <f t="shared" si="26"/>
        <v>3</v>
      </c>
      <c r="L35" s="146">
        <v>38.759052969999999</v>
      </c>
      <c r="M35" s="146">
        <v>-121.3090315</v>
      </c>
      <c r="N35" s="127" t="s">
        <v>165</v>
      </c>
      <c r="O35" s="127" t="s">
        <v>107</v>
      </c>
      <c r="P35" s="127" t="s">
        <v>94</v>
      </c>
      <c r="Q35" s="127" t="s">
        <v>94</v>
      </c>
      <c r="R35" s="127" t="s">
        <v>95</v>
      </c>
      <c r="S35" s="127" t="s">
        <v>123</v>
      </c>
      <c r="T35" s="127" t="s">
        <v>122</v>
      </c>
      <c r="U35" s="127" t="s">
        <v>122</v>
      </c>
      <c r="V35" s="127" t="s">
        <v>94</v>
      </c>
      <c r="W35" s="127" t="s">
        <v>94</v>
      </c>
      <c r="X35" s="127" t="s">
        <v>95</v>
      </c>
      <c r="Y35" s="127" t="s">
        <v>94</v>
      </c>
      <c r="Z35" s="127" t="s">
        <v>94</v>
      </c>
      <c r="AA35" s="127" t="s">
        <v>99</v>
      </c>
      <c r="AB35" s="85" t="str">
        <f>INDEX( '[1]Full Existing Stops'!$AS:$AS, MATCH(D35,'[1]Full Existing Stops'!$D:$D, 0))</f>
        <v>Y</v>
      </c>
      <c r="AC35" s="127" t="str">
        <f>INDEX( '[1]Full Existing Stops'!$AW:$AW, MATCH(D35,'[1]Full Existing Stops'!$D:$D, 0))</f>
        <v>6.5 x cont</v>
      </c>
      <c r="AD35" s="85">
        <v>6.5</v>
      </c>
      <c r="AE35" s="127" t="str">
        <f>INDEX( '[1]Full Existing Stops'!$AZ:$AZ, MATCH(D35,'[1]Full Existing Stops'!$D:$D, 0))</f>
        <v>Y</v>
      </c>
      <c r="AF35" s="127" t="s">
        <v>94</v>
      </c>
      <c r="AG35" s="127" t="s">
        <v>94</v>
      </c>
      <c r="AH35" s="85" t="s">
        <v>96</v>
      </c>
      <c r="AI35" s="85">
        <f>INDEX( '[1]Full Existing Stops'!$BJ:$BJ, MATCH(D35,'[1]Full Existing Stops'!$D:$D, 0))</f>
        <v>2</v>
      </c>
      <c r="AJ35" s="85" t="str">
        <f>INDEX( '[1]Full Existing Stops'!$BF:$BF, MATCH(D35,'[1]Full Existing Stops'!$D:$D, 0))</f>
        <v>Residential</v>
      </c>
      <c r="AK35" s="85" t="s">
        <v>122</v>
      </c>
      <c r="AL35" s="85" t="s">
        <v>109</v>
      </c>
      <c r="AM35" s="85" t="s">
        <v>104</v>
      </c>
      <c r="AN35" s="85" t="str">
        <f>INDEX( '[1]Full Existing Stops'!$AG:$AG, MATCH(D35,'[1]Full Existing Stops'!$D:$D, 0))</f>
        <v>Y</v>
      </c>
      <c r="AO35" s="85" t="str">
        <f>INDEX( '[1]Full Existing Stops'!$AH:$AH, MATCH(D35,'[1]Full Existing Stops'!$D:$D, 0))</f>
        <v>Trees</v>
      </c>
      <c r="AP35" s="127"/>
      <c r="AQ35" s="86" t="str">
        <f t="shared" si="27"/>
        <v/>
      </c>
      <c r="AR35" s="86" t="str">
        <f t="shared" si="27"/>
        <v/>
      </c>
      <c r="AS35" s="86" t="str">
        <f t="shared" si="27"/>
        <v/>
      </c>
      <c r="AT35" s="86" t="str">
        <f t="shared" si="27"/>
        <v>X</v>
      </c>
      <c r="AU35" s="86" t="str">
        <f t="shared" si="27"/>
        <v/>
      </c>
      <c r="AV35" s="86" t="str">
        <f t="shared" si="27"/>
        <v/>
      </c>
      <c r="AW35" s="86" t="str">
        <f t="shared" si="27"/>
        <v/>
      </c>
      <c r="AX35" s="86" t="str">
        <f t="shared" si="27"/>
        <v/>
      </c>
      <c r="AY35" s="86" t="str">
        <f t="shared" si="27"/>
        <v/>
      </c>
      <c r="AZ35" s="86" t="str">
        <f t="shared" si="27"/>
        <v/>
      </c>
      <c r="BA35" s="86" t="str">
        <f t="shared" si="27"/>
        <v/>
      </c>
      <c r="BB35" s="86"/>
      <c r="BC35" s="86" t="str">
        <f t="shared" si="1"/>
        <v>Roseville</v>
      </c>
      <c r="BD35" s="86" t="s">
        <v>159</v>
      </c>
      <c r="BE35" s="82">
        <f t="shared" si="2"/>
        <v>1.21</v>
      </c>
      <c r="BF35" s="205">
        <f t="shared" si="3"/>
        <v>1.21</v>
      </c>
      <c r="BG35" s="86"/>
      <c r="BH35" s="86" t="str">
        <f t="shared" si="4"/>
        <v/>
      </c>
      <c r="BI35" s="86" t="str">
        <f t="shared" si="5"/>
        <v/>
      </c>
      <c r="BJ35" s="86" t="str">
        <f t="shared" si="6"/>
        <v/>
      </c>
      <c r="BK35" s="86" t="str">
        <f t="shared" si="7"/>
        <v/>
      </c>
      <c r="BL35" s="86" t="str">
        <f t="shared" si="8"/>
        <v/>
      </c>
      <c r="BM35" s="86" t="str">
        <f t="shared" si="9"/>
        <v>X</v>
      </c>
      <c r="BN35" s="86">
        <f t="shared" si="10"/>
        <v>1.5</v>
      </c>
      <c r="BO35" s="86" t="str">
        <f t="shared" si="11"/>
        <v/>
      </c>
      <c r="BP35" s="86" t="str">
        <f t="shared" si="12"/>
        <v>X</v>
      </c>
      <c r="BQ35" s="86" t="str">
        <f t="shared" si="13"/>
        <v/>
      </c>
      <c r="BR35" s="86"/>
      <c r="BS35" s="86" t="str">
        <f t="shared" si="14"/>
        <v>X</v>
      </c>
      <c r="BT35" s="86" t="str">
        <f t="shared" si="15"/>
        <v>X</v>
      </c>
      <c r="BU35" s="86" t="str">
        <f t="shared" si="16"/>
        <v/>
      </c>
      <c r="BV35" s="86" t="str">
        <f t="shared" si="17"/>
        <v>X</v>
      </c>
      <c r="BW35" s="86" t="str">
        <f t="shared" si="18"/>
        <v/>
      </c>
      <c r="BX35" s="86" t="str">
        <f t="shared" si="19"/>
        <v>X</v>
      </c>
      <c r="BY35" s="86" t="str">
        <f t="shared" si="20"/>
        <v>X</v>
      </c>
      <c r="BZ35" s="86"/>
      <c r="CA35" s="86"/>
      <c r="CB35" s="86"/>
      <c r="CC35" s="86"/>
      <c r="CD35" s="86" t="str">
        <f t="shared" si="21"/>
        <v/>
      </c>
      <c r="CE35" s="86"/>
      <c r="CF35" s="86"/>
      <c r="CG35" s="86" t="str">
        <f t="shared" si="22"/>
        <v/>
      </c>
      <c r="CH35" s="86" t="str">
        <f t="shared" si="23"/>
        <v/>
      </c>
      <c r="CI35" s="86"/>
      <c r="CJ35" s="43"/>
    </row>
    <row r="36" spans="2:88" x14ac:dyDescent="0.35">
      <c r="B36" s="25"/>
      <c r="C36" s="80">
        <v>251</v>
      </c>
      <c r="D36" s="128">
        <v>53307</v>
      </c>
      <c r="E36" s="129" t="s">
        <v>109</v>
      </c>
      <c r="F36" s="160" t="s">
        <v>490</v>
      </c>
      <c r="G36" s="129">
        <v>1.21</v>
      </c>
      <c r="H36" s="129">
        <v>2549</v>
      </c>
      <c r="I36" s="129">
        <v>4770</v>
      </c>
      <c r="J36" s="129">
        <v>3</v>
      </c>
      <c r="K36" s="129">
        <f t="shared" si="26"/>
        <v>3</v>
      </c>
      <c r="L36" s="145">
        <v>38.782963719999998</v>
      </c>
      <c r="M36" s="145">
        <v>-121.2659633</v>
      </c>
      <c r="N36" s="129" t="s">
        <v>353</v>
      </c>
      <c r="O36" s="129" t="s">
        <v>129</v>
      </c>
      <c r="P36" s="129" t="s">
        <v>94</v>
      </c>
      <c r="Q36" s="129" t="s">
        <v>94</v>
      </c>
      <c r="R36" s="129" t="s">
        <v>95</v>
      </c>
      <c r="S36" s="129" t="s">
        <v>96</v>
      </c>
      <c r="T36" s="129" t="s">
        <v>98</v>
      </c>
      <c r="U36" s="129" t="s">
        <v>122</v>
      </c>
      <c r="V36" s="129" t="s">
        <v>94</v>
      </c>
      <c r="W36" s="129" t="s">
        <v>94</v>
      </c>
      <c r="X36" s="129" t="s">
        <v>95</v>
      </c>
      <c r="Y36" s="129" t="s">
        <v>94</v>
      </c>
      <c r="Z36" s="129" t="s">
        <v>94</v>
      </c>
      <c r="AA36" s="129" t="s">
        <v>99</v>
      </c>
      <c r="AB36" s="81" t="str">
        <f>INDEX( '[1]Full Existing Stops'!$AS:$AS, MATCH(D36,'[1]Full Existing Stops'!$D:$D, 0))</f>
        <v>Y</v>
      </c>
      <c r="AC36" s="129" t="str">
        <f>INDEX( '[1]Full Existing Stops'!$AW:$AW, MATCH(D36,'[1]Full Existing Stops'!$D:$D, 0))</f>
        <v>8.5 x cont</v>
      </c>
      <c r="AD36" s="81">
        <v>8.5</v>
      </c>
      <c r="AE36" s="129" t="str">
        <f>INDEX( '[1]Full Existing Stops'!$AZ:$AZ, MATCH(D36,'[1]Full Existing Stops'!$D:$D, 0))</f>
        <v>Y</v>
      </c>
      <c r="AF36" s="129" t="s">
        <v>100</v>
      </c>
      <c r="AG36" s="129" t="s">
        <v>94</v>
      </c>
      <c r="AH36" s="81" t="s">
        <v>96</v>
      </c>
      <c r="AI36" s="81">
        <f>INDEX( '[1]Full Existing Stops'!$BJ:$BJ, MATCH(D36,'[1]Full Existing Stops'!$D:$D, 0))</f>
        <v>2</v>
      </c>
      <c r="AJ36" s="81" t="str">
        <f>INDEX( '[1]Full Existing Stops'!$BF:$BF, MATCH(D36,'[1]Full Existing Stops'!$D:$D, 0))</f>
        <v xml:space="preserve">Shopping </v>
      </c>
      <c r="AK36" s="81" t="s">
        <v>122</v>
      </c>
      <c r="AL36" s="81" t="s">
        <v>109</v>
      </c>
      <c r="AM36" s="81" t="s">
        <v>104</v>
      </c>
      <c r="AN36" s="81" t="str">
        <f>INDEX( '[1]Full Existing Stops'!$AG:$AG, MATCH(D36,'[1]Full Existing Stops'!$D:$D, 0))</f>
        <v>Y</v>
      </c>
      <c r="AO36" s="81" t="str">
        <f>INDEX( '[1]Full Existing Stops'!$AH:$AH, MATCH(D36,'[1]Full Existing Stops'!$D:$D, 0))</f>
        <v xml:space="preserve"> Trees</v>
      </c>
      <c r="AP36" s="129"/>
      <c r="AQ36" s="82" t="str">
        <f t="shared" si="27"/>
        <v/>
      </c>
      <c r="AR36" s="82" t="str">
        <f t="shared" si="27"/>
        <v/>
      </c>
      <c r="AS36" s="82" t="str">
        <f t="shared" si="27"/>
        <v/>
      </c>
      <c r="AT36" s="82" t="str">
        <f t="shared" si="27"/>
        <v/>
      </c>
      <c r="AU36" s="82" t="str">
        <f t="shared" si="27"/>
        <v/>
      </c>
      <c r="AV36" s="82" t="str">
        <f t="shared" si="27"/>
        <v/>
      </c>
      <c r="AW36" s="82" t="str">
        <f t="shared" si="27"/>
        <v/>
      </c>
      <c r="AX36" s="82" t="str">
        <f t="shared" si="27"/>
        <v>X</v>
      </c>
      <c r="AY36" s="82" t="str">
        <f t="shared" si="27"/>
        <v/>
      </c>
      <c r="AZ36" s="82" t="str">
        <f t="shared" si="27"/>
        <v/>
      </c>
      <c r="BA36" s="82" t="str">
        <f t="shared" si="27"/>
        <v/>
      </c>
      <c r="BB36" s="82"/>
      <c r="BC36" s="82" t="str">
        <f t="shared" si="1"/>
        <v>Roseville</v>
      </c>
      <c r="BD36" s="82" t="s">
        <v>159</v>
      </c>
      <c r="BE36" s="82">
        <f t="shared" si="2"/>
        <v>1.21</v>
      </c>
      <c r="BF36" s="204">
        <f t="shared" si="3"/>
        <v>1.21</v>
      </c>
      <c r="BG36" s="82"/>
      <c r="BH36" s="82" t="str">
        <f t="shared" si="4"/>
        <v/>
      </c>
      <c r="BI36" s="82" t="str">
        <f t="shared" si="5"/>
        <v/>
      </c>
      <c r="BJ36" s="82" t="str">
        <f t="shared" si="6"/>
        <v/>
      </c>
      <c r="BK36" s="82" t="str">
        <f t="shared" si="7"/>
        <v/>
      </c>
      <c r="BL36" s="82" t="str">
        <f t="shared" si="8"/>
        <v/>
      </c>
      <c r="BM36" s="82" t="str">
        <f t="shared" si="9"/>
        <v/>
      </c>
      <c r="BN36" s="82" t="str">
        <f t="shared" si="10"/>
        <v/>
      </c>
      <c r="BO36" s="82" t="str">
        <f t="shared" si="11"/>
        <v/>
      </c>
      <c r="BP36" s="82" t="str">
        <f t="shared" si="12"/>
        <v>X</v>
      </c>
      <c r="BQ36" s="82" t="str">
        <f t="shared" si="13"/>
        <v/>
      </c>
      <c r="BR36" s="82"/>
      <c r="BS36" s="82" t="str">
        <f t="shared" si="14"/>
        <v>X</v>
      </c>
      <c r="BT36" s="82" t="str">
        <f t="shared" si="15"/>
        <v>X</v>
      </c>
      <c r="BU36" s="82" t="str">
        <f t="shared" si="16"/>
        <v/>
      </c>
      <c r="BV36" s="82" t="str">
        <f t="shared" si="17"/>
        <v>X</v>
      </c>
      <c r="BW36" s="82" t="str">
        <f t="shared" si="18"/>
        <v/>
      </c>
      <c r="BX36" s="82" t="str">
        <f t="shared" si="19"/>
        <v>X</v>
      </c>
      <c r="BY36" s="82" t="str">
        <f t="shared" si="20"/>
        <v>X</v>
      </c>
      <c r="BZ36" s="82"/>
      <c r="CA36" s="82"/>
      <c r="CB36" s="82"/>
      <c r="CC36" s="82"/>
      <c r="CD36" s="82" t="str">
        <f t="shared" si="21"/>
        <v/>
      </c>
      <c r="CE36" s="82"/>
      <c r="CF36" s="82"/>
      <c r="CG36" s="82" t="str">
        <f t="shared" si="22"/>
        <v/>
      </c>
      <c r="CH36" s="82" t="str">
        <f t="shared" si="23"/>
        <v/>
      </c>
      <c r="CI36" s="82"/>
      <c r="CJ36" s="42"/>
    </row>
    <row r="37" spans="2:88" x14ac:dyDescent="0.35">
      <c r="B37" s="27"/>
      <c r="C37" s="84">
        <v>233</v>
      </c>
      <c r="D37" s="126">
        <v>53262</v>
      </c>
      <c r="E37" s="127" t="s">
        <v>109</v>
      </c>
      <c r="F37" s="163" t="s">
        <v>491</v>
      </c>
      <c r="G37" s="127">
        <v>1.1499999999999999</v>
      </c>
      <c r="H37" s="127">
        <v>6116</v>
      </c>
      <c r="I37" s="127">
        <v>1680</v>
      </c>
      <c r="J37" s="127">
        <v>3</v>
      </c>
      <c r="K37" s="127">
        <f t="shared" si="26"/>
        <v>3</v>
      </c>
      <c r="L37" s="146">
        <v>38.767577609999996</v>
      </c>
      <c r="M37" s="146">
        <v>-121.266076</v>
      </c>
      <c r="N37" s="127" t="s">
        <v>129</v>
      </c>
      <c r="O37" s="127" t="s">
        <v>107</v>
      </c>
      <c r="P37" s="127" t="s">
        <v>100</v>
      </c>
      <c r="Q37" s="127" t="s">
        <v>123</v>
      </c>
      <c r="R37" s="127" t="s">
        <v>122</v>
      </c>
      <c r="S37" s="127" t="s">
        <v>96</v>
      </c>
      <c r="T37" s="127" t="s">
        <v>98</v>
      </c>
      <c r="U37" s="127">
        <v>3</v>
      </c>
      <c r="V37" s="127" t="s">
        <v>113</v>
      </c>
      <c r="W37" s="127" t="s">
        <v>123</v>
      </c>
      <c r="X37" s="127" t="s">
        <v>113</v>
      </c>
      <c r="Y37" s="127" t="s">
        <v>123</v>
      </c>
      <c r="Z37" s="127" t="s">
        <v>94</v>
      </c>
      <c r="AA37" s="127" t="s">
        <v>99</v>
      </c>
      <c r="AB37" s="85" t="str">
        <f>INDEX( '[1]Full Existing Stops'!$AS:$AS, MATCH(D37,'[1]Full Existing Stops'!$D:$D, 0))</f>
        <v xml:space="preserve">Y </v>
      </c>
      <c r="AC37" s="127" t="str">
        <f>INDEX( '[1]Full Existing Stops'!$AW:$AW, MATCH(D37,'[1]Full Existing Stops'!$D:$D, 0))</f>
        <v>8 x 5 cont</v>
      </c>
      <c r="AD37" s="85">
        <v>8</v>
      </c>
      <c r="AE37" s="127" t="str">
        <f>INDEX( '[1]Full Existing Stops'!$AZ:$AZ, MATCH(D37,'[1]Full Existing Stops'!$D:$D, 0))</f>
        <v xml:space="preserve">Y </v>
      </c>
      <c r="AF37" s="127" t="s">
        <v>96</v>
      </c>
      <c r="AG37" s="127" t="s">
        <v>94</v>
      </c>
      <c r="AH37" s="85" t="s">
        <v>96</v>
      </c>
      <c r="AI37" s="85">
        <f>INDEX( '[1]Full Existing Stops'!$BJ:$BJ, MATCH(D37,'[1]Full Existing Stops'!$D:$D, 0))</f>
        <v>2</v>
      </c>
      <c r="AJ37" s="85" t="str">
        <f>INDEX( '[1]Full Existing Stops'!$BF:$BF, MATCH(D37,'[1]Full Existing Stops'!$D:$D, 0))</f>
        <v>Whole Foods</v>
      </c>
      <c r="AK37" s="85" t="s">
        <v>122</v>
      </c>
      <c r="AL37" s="85" t="s">
        <v>109</v>
      </c>
      <c r="AM37" s="85" t="s">
        <v>385</v>
      </c>
      <c r="AN37" s="85" t="str">
        <f>INDEX( '[1]Full Existing Stops'!$AG:$AG, MATCH(D37,'[1]Full Existing Stops'!$D:$D, 0))</f>
        <v>Y</v>
      </c>
      <c r="AO37" s="85" t="str">
        <f>INDEX( '[1]Full Existing Stops'!$AH:$AH, MATCH(D37,'[1]Full Existing Stops'!$D:$D, 0))</f>
        <v>Shelter</v>
      </c>
      <c r="AP37" s="127"/>
      <c r="AQ37" s="86" t="str">
        <f t="shared" si="27"/>
        <v/>
      </c>
      <c r="AR37" s="86" t="str">
        <f t="shared" si="27"/>
        <v>X</v>
      </c>
      <c r="AS37" s="86" t="str">
        <f t="shared" si="27"/>
        <v/>
      </c>
      <c r="AT37" s="86" t="str">
        <f t="shared" si="27"/>
        <v/>
      </c>
      <c r="AU37" s="86" t="str">
        <f t="shared" si="27"/>
        <v/>
      </c>
      <c r="AV37" s="86" t="str">
        <f t="shared" si="27"/>
        <v/>
      </c>
      <c r="AW37" s="86" t="str">
        <f t="shared" si="27"/>
        <v/>
      </c>
      <c r="AX37" s="86" t="str">
        <f t="shared" si="27"/>
        <v/>
      </c>
      <c r="AY37" s="86" t="str">
        <f t="shared" si="27"/>
        <v/>
      </c>
      <c r="AZ37" s="86" t="str">
        <f t="shared" si="27"/>
        <v/>
      </c>
      <c r="BA37" s="86" t="str">
        <f t="shared" si="27"/>
        <v/>
      </c>
      <c r="BB37" s="86"/>
      <c r="BC37" s="86" t="str">
        <f t="shared" si="1"/>
        <v>Roseville</v>
      </c>
      <c r="BD37" s="86" t="s">
        <v>159</v>
      </c>
      <c r="BE37" s="82">
        <f t="shared" si="2"/>
        <v>1.1499999999999999</v>
      </c>
      <c r="BF37" s="205">
        <f t="shared" si="3"/>
        <v>1.1499999999999999</v>
      </c>
      <c r="BG37" s="86"/>
      <c r="BH37" s="86" t="str">
        <f t="shared" si="4"/>
        <v/>
      </c>
      <c r="BI37" s="86" t="str">
        <f t="shared" si="5"/>
        <v/>
      </c>
      <c r="BJ37" s="86" t="str">
        <f t="shared" si="6"/>
        <v/>
      </c>
      <c r="BK37" s="86" t="str">
        <f t="shared" si="7"/>
        <v/>
      </c>
      <c r="BL37" s="86" t="str">
        <f t="shared" si="8"/>
        <v/>
      </c>
      <c r="BM37" s="86" t="str">
        <f t="shared" si="9"/>
        <v/>
      </c>
      <c r="BN37" s="86" t="str">
        <f t="shared" si="10"/>
        <v/>
      </c>
      <c r="BO37" s="86" t="str">
        <f t="shared" si="11"/>
        <v/>
      </c>
      <c r="BP37" s="86" t="str">
        <f t="shared" si="12"/>
        <v/>
      </c>
      <c r="BQ37" s="86" t="str">
        <f t="shared" si="13"/>
        <v/>
      </c>
      <c r="BR37" s="86"/>
      <c r="BS37" s="86" t="str">
        <f t="shared" si="14"/>
        <v/>
      </c>
      <c r="BT37" s="86" t="str">
        <f t="shared" si="15"/>
        <v/>
      </c>
      <c r="BU37" s="86" t="str">
        <f t="shared" si="16"/>
        <v/>
      </c>
      <c r="BV37" s="86" t="str">
        <f t="shared" si="17"/>
        <v/>
      </c>
      <c r="BW37" s="86" t="str">
        <f t="shared" si="18"/>
        <v>X</v>
      </c>
      <c r="BX37" s="86" t="str">
        <f t="shared" si="19"/>
        <v/>
      </c>
      <c r="BY37" s="86" t="str">
        <f t="shared" si="20"/>
        <v>X</v>
      </c>
      <c r="BZ37" s="86"/>
      <c r="CA37" s="86"/>
      <c r="CB37" s="86"/>
      <c r="CC37" s="86"/>
      <c r="CD37" s="86" t="str">
        <f t="shared" si="21"/>
        <v/>
      </c>
      <c r="CE37" s="86"/>
      <c r="CF37" s="86"/>
      <c r="CG37" s="86" t="str">
        <f t="shared" si="22"/>
        <v/>
      </c>
      <c r="CH37" s="86" t="str">
        <f t="shared" si="23"/>
        <v/>
      </c>
      <c r="CI37" s="86"/>
      <c r="CJ37" s="43"/>
    </row>
    <row r="38" spans="2:88" ht="29" x14ac:dyDescent="0.35">
      <c r="B38" s="25"/>
      <c r="C38" s="80">
        <v>218</v>
      </c>
      <c r="D38" s="128">
        <v>53180</v>
      </c>
      <c r="E38" s="129" t="s">
        <v>109</v>
      </c>
      <c r="F38" s="160" t="s">
        <v>492</v>
      </c>
      <c r="G38" s="129">
        <v>1.1100000000000001</v>
      </c>
      <c r="H38" s="129">
        <v>3621</v>
      </c>
      <c r="I38" s="129">
        <v>1910</v>
      </c>
      <c r="J38" s="129">
        <v>3</v>
      </c>
      <c r="K38" s="129">
        <f t="shared" si="26"/>
        <v>3</v>
      </c>
      <c r="L38" s="145">
        <v>38.791671559999997</v>
      </c>
      <c r="M38" s="145">
        <v>-121.3288933</v>
      </c>
      <c r="N38" s="129" t="s">
        <v>165</v>
      </c>
      <c r="O38" s="129" t="s">
        <v>107</v>
      </c>
      <c r="P38" s="129" t="s">
        <v>94</v>
      </c>
      <c r="Q38" s="129" t="s">
        <v>94</v>
      </c>
      <c r="R38" s="129" t="s">
        <v>95</v>
      </c>
      <c r="S38" s="129" t="s">
        <v>96</v>
      </c>
      <c r="T38" s="129" t="s">
        <v>98</v>
      </c>
      <c r="U38" s="129">
        <v>5</v>
      </c>
      <c r="V38" s="129" t="s">
        <v>107</v>
      </c>
      <c r="W38" s="129" t="s">
        <v>96</v>
      </c>
      <c r="X38" s="129" t="s">
        <v>98</v>
      </c>
      <c r="Y38" s="129" t="s">
        <v>94</v>
      </c>
      <c r="Z38" s="129" t="s">
        <v>96</v>
      </c>
      <c r="AA38" s="129" t="s">
        <v>99</v>
      </c>
      <c r="AB38" s="81" t="str">
        <f>INDEX( '[1]Full Existing Stops'!$AS:$AS, MATCH(D38,'[1]Full Existing Stops'!$D:$D, 0))</f>
        <v>Y</v>
      </c>
      <c r="AC38" s="129" t="str">
        <f>INDEX( '[1]Full Existing Stops'!$AW:$AW, MATCH(D38,'[1]Full Existing Stops'!$D:$D, 0))</f>
        <v>8.5 x cont</v>
      </c>
      <c r="AD38" s="81">
        <v>8.5</v>
      </c>
      <c r="AE38" s="129" t="str">
        <f>INDEX( '[1]Full Existing Stops'!$AZ:$AZ, MATCH(D38,'[1]Full Existing Stops'!$D:$D, 0))</f>
        <v xml:space="preserve">Y </v>
      </c>
      <c r="AF38" s="129" t="s">
        <v>96</v>
      </c>
      <c r="AG38" s="129" t="s">
        <v>94</v>
      </c>
      <c r="AH38" s="81" t="s">
        <v>96</v>
      </c>
      <c r="AI38" s="81">
        <f>INDEX( '[1]Full Existing Stops'!$BJ:$BJ, MATCH(D38,'[1]Full Existing Stops'!$D:$D, 0))</f>
        <v>2</v>
      </c>
      <c r="AJ38" s="81" t="str">
        <f>INDEX( '[1]Full Existing Stops'!$BF:$BF, MATCH(D38,'[1]Full Existing Stops'!$D:$D, 0))</f>
        <v xml:space="preserve">Residential </v>
      </c>
      <c r="AK38" s="81" t="s">
        <v>122</v>
      </c>
      <c r="AL38" s="81" t="s">
        <v>109</v>
      </c>
      <c r="AM38" s="81" t="s">
        <v>104</v>
      </c>
      <c r="AN38" s="81" t="str">
        <f>INDEX( '[1]Full Existing Stops'!$AG:$AG, MATCH(D38,'[1]Full Existing Stops'!$D:$D, 0))</f>
        <v>Y</v>
      </c>
      <c r="AO38" s="81" t="str">
        <f>INDEX( '[1]Full Existing Stops'!$AH:$AH, MATCH(D38,'[1]Full Existing Stops'!$D:$D, 0))</f>
        <v>Shelter</v>
      </c>
      <c r="AP38" s="129"/>
      <c r="AQ38" s="82" t="str">
        <f t="shared" ref="AQ38:BA47" si="28">IF(ISNUMBER(SEARCH(AQ$7,$N38)), "X", "")</f>
        <v/>
      </c>
      <c r="AR38" s="82" t="str">
        <f t="shared" si="28"/>
        <v/>
      </c>
      <c r="AS38" s="82" t="str">
        <f t="shared" si="28"/>
        <v/>
      </c>
      <c r="AT38" s="82" t="str">
        <f t="shared" si="28"/>
        <v>X</v>
      </c>
      <c r="AU38" s="82" t="str">
        <f t="shared" si="28"/>
        <v/>
      </c>
      <c r="AV38" s="82" t="str">
        <f t="shared" si="28"/>
        <v/>
      </c>
      <c r="AW38" s="82" t="str">
        <f t="shared" si="28"/>
        <v/>
      </c>
      <c r="AX38" s="82" t="str">
        <f t="shared" si="28"/>
        <v/>
      </c>
      <c r="AY38" s="82" t="str">
        <f t="shared" si="28"/>
        <v/>
      </c>
      <c r="AZ38" s="82" t="str">
        <f t="shared" si="28"/>
        <v/>
      </c>
      <c r="BA38" s="82" t="str">
        <f t="shared" si="28"/>
        <v/>
      </c>
      <c r="BB38" s="82"/>
      <c r="BC38" s="82" t="str">
        <f t="shared" si="1"/>
        <v>Roseville</v>
      </c>
      <c r="BD38" s="82"/>
      <c r="BE38" s="82">
        <f t="shared" si="2"/>
        <v>1.1100000000000001</v>
      </c>
      <c r="BF38" s="204">
        <f t="shared" si="3"/>
        <v>1.1100000000000001</v>
      </c>
      <c r="BG38" s="82"/>
      <c r="BH38" s="82" t="str">
        <f t="shared" si="4"/>
        <v/>
      </c>
      <c r="BI38" s="82" t="str">
        <f t="shared" si="5"/>
        <v/>
      </c>
      <c r="BJ38" s="82" t="str">
        <f t="shared" si="6"/>
        <v/>
      </c>
      <c r="BK38" s="82" t="str">
        <f t="shared" si="7"/>
        <v/>
      </c>
      <c r="BL38" s="82" t="str">
        <f t="shared" si="8"/>
        <v/>
      </c>
      <c r="BM38" s="82" t="str">
        <f t="shared" si="9"/>
        <v/>
      </c>
      <c r="BN38" s="82" t="str">
        <f t="shared" si="10"/>
        <v/>
      </c>
      <c r="BO38" s="82" t="str">
        <f t="shared" si="11"/>
        <v/>
      </c>
      <c r="BP38" s="82" t="str">
        <f t="shared" si="12"/>
        <v/>
      </c>
      <c r="BQ38" s="82" t="str">
        <f t="shared" si="13"/>
        <v/>
      </c>
      <c r="BR38" s="82"/>
      <c r="BS38" s="82" t="str">
        <f t="shared" si="14"/>
        <v/>
      </c>
      <c r="BT38" s="82" t="str">
        <f t="shared" si="15"/>
        <v/>
      </c>
      <c r="BU38" s="82" t="str">
        <f t="shared" si="16"/>
        <v/>
      </c>
      <c r="BV38" s="82" t="str">
        <f t="shared" si="17"/>
        <v>X</v>
      </c>
      <c r="BW38" s="82" t="str">
        <f t="shared" si="18"/>
        <v/>
      </c>
      <c r="BX38" s="82" t="str">
        <f t="shared" si="19"/>
        <v>X</v>
      </c>
      <c r="BY38" s="82" t="str">
        <f t="shared" si="20"/>
        <v>X</v>
      </c>
      <c r="BZ38" s="82"/>
      <c r="CA38" s="82"/>
      <c r="CB38" s="82"/>
      <c r="CC38" s="82"/>
      <c r="CD38" s="82" t="str">
        <f t="shared" si="21"/>
        <v/>
      </c>
      <c r="CE38" s="82"/>
      <c r="CF38" s="82"/>
      <c r="CG38" s="82" t="str">
        <f t="shared" si="22"/>
        <v/>
      </c>
      <c r="CH38" s="82" t="str">
        <f t="shared" si="23"/>
        <v/>
      </c>
      <c r="CI38" s="82"/>
      <c r="CJ38" s="42"/>
    </row>
    <row r="39" spans="2:88" x14ac:dyDescent="0.35">
      <c r="B39" s="27"/>
      <c r="C39" s="84">
        <v>184</v>
      </c>
      <c r="D39" s="126">
        <v>53064</v>
      </c>
      <c r="E39" s="127" t="s">
        <v>109</v>
      </c>
      <c r="F39" s="163" t="s">
        <v>493</v>
      </c>
      <c r="G39" s="127">
        <v>1</v>
      </c>
      <c r="H39" s="127">
        <v>10795</v>
      </c>
      <c r="I39" s="127">
        <v>1807</v>
      </c>
      <c r="J39" s="127">
        <v>3</v>
      </c>
      <c r="K39" s="127">
        <f t="shared" si="26"/>
        <v>3</v>
      </c>
      <c r="L39" s="146">
        <v>38.762288519999998</v>
      </c>
      <c r="M39" s="146">
        <v>-121.2520909</v>
      </c>
      <c r="N39" s="127" t="s">
        <v>129</v>
      </c>
      <c r="O39" s="127" t="s">
        <v>107</v>
      </c>
      <c r="P39" s="127" t="s">
        <v>94</v>
      </c>
      <c r="Q39" s="127" t="s">
        <v>123</v>
      </c>
      <c r="R39" s="127" t="s">
        <v>122</v>
      </c>
      <c r="S39" s="127" t="s">
        <v>96</v>
      </c>
      <c r="T39" s="127" t="s">
        <v>98</v>
      </c>
      <c r="U39" s="127">
        <v>3</v>
      </c>
      <c r="V39" s="127" t="s">
        <v>112</v>
      </c>
      <c r="W39" s="127" t="s">
        <v>96</v>
      </c>
      <c r="X39" s="127" t="s">
        <v>112</v>
      </c>
      <c r="Y39" s="127" t="s">
        <v>94</v>
      </c>
      <c r="Z39" s="127" t="s">
        <v>123</v>
      </c>
      <c r="AA39" s="127" t="s">
        <v>99</v>
      </c>
      <c r="AB39" s="85" t="str">
        <f>INDEX( '[1]Full Existing Stops'!$AS:$AS, MATCH(D39,'[1]Full Existing Stops'!$D:$D, 0))</f>
        <v>Y</v>
      </c>
      <c r="AC39" s="127" t="str">
        <f>INDEX( '[1]Full Existing Stops'!$AW:$AW, MATCH(D39,'[1]Full Existing Stops'!$D:$D, 0))</f>
        <v>8 x 5 cont</v>
      </c>
      <c r="AD39" s="85">
        <v>8</v>
      </c>
      <c r="AE39" s="127" t="str">
        <f>INDEX( '[1]Full Existing Stops'!$AZ:$AZ, MATCH(D39,'[1]Full Existing Stops'!$D:$D, 0))</f>
        <v>Y</v>
      </c>
      <c r="AF39" s="127" t="s">
        <v>96</v>
      </c>
      <c r="AG39" s="127" t="s">
        <v>94</v>
      </c>
      <c r="AH39" s="85" t="s">
        <v>96</v>
      </c>
      <c r="AI39" s="85">
        <f>INDEX( '[1]Full Existing Stops'!$BJ:$BJ, MATCH(D39,'[1]Full Existing Stops'!$D:$D, 0))</f>
        <v>2</v>
      </c>
      <c r="AJ39" s="85" t="str">
        <f>INDEX( '[1]Full Existing Stops'!$BF:$BF, MATCH(D39,'[1]Full Existing Stops'!$D:$D, 0))</f>
        <v>Sutter Health</v>
      </c>
      <c r="AK39" s="85" t="s">
        <v>122</v>
      </c>
      <c r="AL39" s="85" t="s">
        <v>109</v>
      </c>
      <c r="AM39" s="85" t="s">
        <v>385</v>
      </c>
      <c r="AN39" s="85" t="str">
        <f>INDEX( '[1]Full Existing Stops'!$AG:$AG, MATCH(D39,'[1]Full Existing Stops'!$D:$D, 0))</f>
        <v>Y</v>
      </c>
      <c r="AO39" s="85" t="str">
        <f>INDEX( '[1]Full Existing Stops'!$AH:$AH, MATCH(D39,'[1]Full Existing Stops'!$D:$D, 0))</f>
        <v>Shelter</v>
      </c>
      <c r="AP39" s="127"/>
      <c r="AQ39" s="86" t="str">
        <f t="shared" si="28"/>
        <v/>
      </c>
      <c r="AR39" s="86" t="str">
        <f t="shared" si="28"/>
        <v>X</v>
      </c>
      <c r="AS39" s="86" t="str">
        <f t="shared" si="28"/>
        <v/>
      </c>
      <c r="AT39" s="86" t="str">
        <f t="shared" si="28"/>
        <v/>
      </c>
      <c r="AU39" s="86" t="str">
        <f t="shared" si="28"/>
        <v/>
      </c>
      <c r="AV39" s="86" t="str">
        <f t="shared" si="28"/>
        <v/>
      </c>
      <c r="AW39" s="86" t="str">
        <f t="shared" si="28"/>
        <v/>
      </c>
      <c r="AX39" s="86" t="str">
        <f t="shared" si="28"/>
        <v/>
      </c>
      <c r="AY39" s="86" t="str">
        <f t="shared" si="28"/>
        <v/>
      </c>
      <c r="AZ39" s="86" t="str">
        <f t="shared" si="28"/>
        <v/>
      </c>
      <c r="BA39" s="86" t="str">
        <f t="shared" si="28"/>
        <v/>
      </c>
      <c r="BB39" s="86"/>
      <c r="BC39" s="86" t="str">
        <f t="shared" si="1"/>
        <v>Roseville</v>
      </c>
      <c r="BD39" s="86" t="s">
        <v>159</v>
      </c>
      <c r="BE39" s="82">
        <f t="shared" si="2"/>
        <v>1</v>
      </c>
      <c r="BF39" s="205">
        <f t="shared" si="3"/>
        <v>1</v>
      </c>
      <c r="BG39" s="86"/>
      <c r="BH39" s="86" t="str">
        <f t="shared" si="4"/>
        <v/>
      </c>
      <c r="BI39" s="86" t="str">
        <f t="shared" si="5"/>
        <v/>
      </c>
      <c r="BJ39" s="86" t="str">
        <f t="shared" si="6"/>
        <v/>
      </c>
      <c r="BK39" s="86" t="str">
        <f t="shared" si="7"/>
        <v/>
      </c>
      <c r="BL39" s="86" t="str">
        <f t="shared" si="8"/>
        <v/>
      </c>
      <c r="BM39" s="86" t="str">
        <f t="shared" si="9"/>
        <v/>
      </c>
      <c r="BN39" s="86" t="str">
        <f t="shared" si="10"/>
        <v/>
      </c>
      <c r="BO39" s="86" t="str">
        <f t="shared" si="11"/>
        <v/>
      </c>
      <c r="BP39" s="86" t="str">
        <f t="shared" si="12"/>
        <v/>
      </c>
      <c r="BQ39" s="86" t="str">
        <f t="shared" si="13"/>
        <v/>
      </c>
      <c r="BR39" s="86"/>
      <c r="BS39" s="86" t="str">
        <f t="shared" si="14"/>
        <v/>
      </c>
      <c r="BT39" s="86" t="str">
        <f t="shared" si="15"/>
        <v/>
      </c>
      <c r="BU39" s="86" t="str">
        <f t="shared" si="16"/>
        <v/>
      </c>
      <c r="BV39" s="86" t="str">
        <f t="shared" si="17"/>
        <v/>
      </c>
      <c r="BW39" s="86" t="str">
        <f t="shared" si="18"/>
        <v>X</v>
      </c>
      <c r="BX39" s="86" t="str">
        <f t="shared" si="19"/>
        <v>X</v>
      </c>
      <c r="BY39" s="86" t="str">
        <f t="shared" si="20"/>
        <v>X</v>
      </c>
      <c r="BZ39" s="86"/>
      <c r="CA39" s="86"/>
      <c r="CB39" s="86"/>
      <c r="CC39" s="86"/>
      <c r="CD39" s="86" t="str">
        <f t="shared" si="21"/>
        <v/>
      </c>
      <c r="CE39" s="86"/>
      <c r="CF39" s="86"/>
      <c r="CG39" s="86" t="str">
        <f t="shared" si="22"/>
        <v/>
      </c>
      <c r="CH39" s="86" t="str">
        <f t="shared" si="23"/>
        <v/>
      </c>
      <c r="CI39" s="86"/>
      <c r="CJ39" s="43"/>
    </row>
    <row r="40" spans="2:88" x14ac:dyDescent="0.35">
      <c r="B40" s="25"/>
      <c r="C40" s="80">
        <v>257</v>
      </c>
      <c r="D40" s="128">
        <v>53318</v>
      </c>
      <c r="E40" s="129" t="s">
        <v>109</v>
      </c>
      <c r="F40" s="160" t="s">
        <v>494</v>
      </c>
      <c r="G40" s="129">
        <v>1</v>
      </c>
      <c r="H40" s="129">
        <v>2549</v>
      </c>
      <c r="I40" s="129">
        <v>4770</v>
      </c>
      <c r="J40" s="129">
        <v>3</v>
      </c>
      <c r="K40" s="129">
        <f t="shared" si="26"/>
        <v>3</v>
      </c>
      <c r="L40" s="145">
        <v>38.78381469</v>
      </c>
      <c r="M40" s="145">
        <v>-121.26663120000001</v>
      </c>
      <c r="N40" s="129" t="s">
        <v>353</v>
      </c>
      <c r="O40" s="129" t="s">
        <v>129</v>
      </c>
      <c r="P40" s="129" t="s">
        <v>94</v>
      </c>
      <c r="Q40" s="129" t="s">
        <v>100</v>
      </c>
      <c r="R40" s="129" t="s">
        <v>95</v>
      </c>
      <c r="S40" s="129" t="s">
        <v>96</v>
      </c>
      <c r="T40" s="129" t="s">
        <v>98</v>
      </c>
      <c r="U40" s="129" t="s">
        <v>122</v>
      </c>
      <c r="V40" s="129" t="s">
        <v>94</v>
      </c>
      <c r="W40" s="129" t="s">
        <v>94</v>
      </c>
      <c r="X40" s="129" t="s">
        <v>95</v>
      </c>
      <c r="Y40" s="129" t="s">
        <v>100</v>
      </c>
      <c r="Z40" s="129" t="s">
        <v>94</v>
      </c>
      <c r="AA40" s="129" t="s">
        <v>152</v>
      </c>
      <c r="AB40" s="81" t="str">
        <f>INDEX( '[1]Full Existing Stops'!$AS:$AS, MATCH(D40,'[1]Full Existing Stops'!$D:$D, 0))</f>
        <v xml:space="preserve">Y </v>
      </c>
      <c r="AC40" s="129" t="str">
        <f>INDEX( '[1]Full Existing Stops'!$AW:$AW, MATCH(D40,'[1]Full Existing Stops'!$D:$D, 0))</f>
        <v>8.5 x cont</v>
      </c>
      <c r="AD40" s="81">
        <v>5.5</v>
      </c>
      <c r="AE40" s="129" t="str">
        <f>INDEX( '[1]Full Existing Stops'!$AZ:$AZ, MATCH(D40,'[1]Full Existing Stops'!$D:$D, 0))</f>
        <v xml:space="preserve">Y </v>
      </c>
      <c r="AF40" s="129" t="s">
        <v>123</v>
      </c>
      <c r="AG40" s="129" t="s">
        <v>94</v>
      </c>
      <c r="AH40" s="81" t="s">
        <v>123</v>
      </c>
      <c r="AI40" s="81">
        <f>INDEX( '[1]Full Existing Stops'!$BJ:$BJ, MATCH(D40,'[1]Full Existing Stops'!$D:$D, 0))</f>
        <v>2</v>
      </c>
      <c r="AJ40" s="81" t="str">
        <f>INDEX( '[1]Full Existing Stops'!$BF:$BF, MATCH(D40,'[1]Full Existing Stops'!$D:$D, 0))</f>
        <v>Shopping, Restaurants</v>
      </c>
      <c r="AK40" s="81" t="s">
        <v>122</v>
      </c>
      <c r="AL40" s="81" t="s">
        <v>109</v>
      </c>
      <c r="AM40" s="81" t="s">
        <v>427</v>
      </c>
      <c r="AN40" s="81" t="str">
        <f>INDEX( '[1]Full Existing Stops'!$AG:$AG, MATCH(D40,'[1]Full Existing Stops'!$D:$D, 0))</f>
        <v>N</v>
      </c>
      <c r="AO40" s="81" t="str">
        <f>INDEX( '[1]Full Existing Stops'!$AH:$AH, MATCH(D40,'[1]Full Existing Stops'!$D:$D, 0))</f>
        <v xml:space="preserve"> - </v>
      </c>
      <c r="AP40" s="129"/>
      <c r="AQ40" s="82" t="str">
        <f t="shared" si="28"/>
        <v/>
      </c>
      <c r="AR40" s="82" t="str">
        <f t="shared" si="28"/>
        <v/>
      </c>
      <c r="AS40" s="82" t="str">
        <f t="shared" si="28"/>
        <v/>
      </c>
      <c r="AT40" s="82" t="str">
        <f t="shared" si="28"/>
        <v/>
      </c>
      <c r="AU40" s="82" t="str">
        <f t="shared" si="28"/>
        <v/>
      </c>
      <c r="AV40" s="82" t="str">
        <f t="shared" si="28"/>
        <v/>
      </c>
      <c r="AW40" s="82" t="str">
        <f t="shared" si="28"/>
        <v/>
      </c>
      <c r="AX40" s="82" t="str">
        <f t="shared" si="28"/>
        <v>X</v>
      </c>
      <c r="AY40" s="82" t="str">
        <f t="shared" si="28"/>
        <v/>
      </c>
      <c r="AZ40" s="82" t="str">
        <f t="shared" si="28"/>
        <v/>
      </c>
      <c r="BA40" s="82" t="str">
        <f t="shared" si="28"/>
        <v/>
      </c>
      <c r="BB40" s="82"/>
      <c r="BC40" s="82" t="str">
        <f t="shared" ref="BC40:BC71" si="29">AL40</f>
        <v>Roseville</v>
      </c>
      <c r="BD40" s="82" t="s">
        <v>159</v>
      </c>
      <c r="BE40" s="82">
        <f t="shared" ref="BE40:BE71" si="30">IF(ISNUMBER(BF40),BF40,-1)</f>
        <v>1</v>
      </c>
      <c r="BF40" s="204">
        <f t="shared" ref="BF40:BF63" si="31">G40</f>
        <v>1</v>
      </c>
      <c r="BG40" s="82"/>
      <c r="BH40" s="82" t="str">
        <f t="shared" ref="BH40:BH71" si="32">IF(OR(ISNUMBER(SEARCH("N", S40)), ISNUMBER(SEARCH("-", S40))), "X", "")</f>
        <v/>
      </c>
      <c r="BI40" s="82" t="str">
        <f t="shared" ref="BI40:BI71" si="33">IF(OR(ISNUMBER(SEARCH("N", O40)), ISNUMBER(SEARCH("-", O40))), "X", "")</f>
        <v/>
      </c>
      <c r="BJ40" s="82" t="str">
        <f t="shared" ref="BJ40:BJ71" si="34">IF(AND(BI40&lt;&gt;"X", OR(ISNUMBER(SEARCH("D", O40)), ISNUMBER(SEARCH("F", O40)))), "X", "")</f>
        <v/>
      </c>
      <c r="BK40" s="82" t="str">
        <f t="shared" ref="BK40:BK71" si="35">IF(P40="Y", "X", "")</f>
        <v/>
      </c>
      <c r="BL40" s="82" t="str">
        <f t="shared" ref="BL40:BL71" si="36">IF(OR(ISNUMBER(SEARCH("N", AB40)), ISNUMBER(SEARCH("-", AB40))), "X", "")</f>
        <v/>
      </c>
      <c r="BM40" s="82" t="str">
        <f t="shared" ref="BM40:BM71" si="37">IF(AD40 &lt; 8, "X", "")</f>
        <v>X</v>
      </c>
      <c r="BN40" s="82">
        <f t="shared" ref="BN40:BN71" si="38">IF(AD40 &lt; 8, 8 - AD40, "")</f>
        <v>2.5</v>
      </c>
      <c r="BO40" s="82" t="str">
        <f t="shared" ref="BO40:BO71" si="39">IF(AE40="N", "X", "")</f>
        <v/>
      </c>
      <c r="BP40" s="82" t="str">
        <f t="shared" ref="BP40:BP71" si="40">IF(OR(ISNUMBER(SEARCH("N", V40)), ISNUMBER(SEARCH("-", V40))), "X", "")</f>
        <v>X</v>
      </c>
      <c r="BQ40" s="82" t="str">
        <f t="shared" ref="BQ40:BQ71" si="41">IF(AND(BP40&lt;&gt;"X", OR(ISNUMBER(SEARCH("D", V40)), ISNUMBER(SEARCH("F", V40)))), "X", "")</f>
        <v/>
      </c>
      <c r="BR40" s="82"/>
      <c r="BS40" s="82" t="str">
        <f t="shared" ref="BS40:BS71" si="42">IF(OR(ISNUMBER(SEARCH("N", AF40)), ISNUMBER(SEARCH("-", AF40))), "X", "")</f>
        <v/>
      </c>
      <c r="BT40" s="82" t="str">
        <f t="shared" si="15"/>
        <v>X</v>
      </c>
      <c r="BU40" s="82" t="str">
        <f t="shared" si="16"/>
        <v/>
      </c>
      <c r="BV40" s="82" t="str">
        <f t="shared" si="17"/>
        <v>X</v>
      </c>
      <c r="BW40" s="82" t="str">
        <f t="shared" si="18"/>
        <v/>
      </c>
      <c r="BX40" s="82" t="str">
        <f t="shared" ref="BX40:BX71" si="43">IF(OR(ISNUMBER(SEARCH("N", Y40)), ISNUMBER(SEARCH("-", Y40))), "X", "")</f>
        <v>X</v>
      </c>
      <c r="BY40" s="82" t="str">
        <f t="shared" ref="BY40:BY71" si="44">IF(OR(ISNUMBER(SEARCH("N", AG40)), ISNUMBER(SEARCH("-", AG40))), "X", "")</f>
        <v>X</v>
      </c>
      <c r="BZ40" s="82"/>
      <c r="CA40" s="82"/>
      <c r="CB40" s="82"/>
      <c r="CC40" s="82"/>
      <c r="CD40" s="82" t="str">
        <f t="shared" ref="CD40:CD71" si="45">IF(OR(ISNUMBER(SEARCH("N", AN40)), ISNUMBER(SEARCH("-", AN40))), "X", "")</f>
        <v>X</v>
      </c>
      <c r="CE40" s="82"/>
      <c r="CF40" s="82"/>
      <c r="CG40" s="82" t="str">
        <f t="shared" ref="CG40:CG71" si="46">IF(OR(ISNUMBER(SEARCH("N", AI40)),
       ISNUMBER(SEARCH("-", AI40)),
       ISNUMBER(SEARCH("X", AI40))),
   "X",
   "")</f>
        <v/>
      </c>
      <c r="CH40" s="82" t="str">
        <f t="shared" ref="CH40:CH71" si="47">IF(OR(ISNUMBER(SEARCH("N", AH40)), ISNUMBER(SEARCH("-", AH40))), "X", "")</f>
        <v/>
      </c>
      <c r="CI40" s="82"/>
      <c r="CJ40" s="42"/>
    </row>
    <row r="41" spans="2:88" x14ac:dyDescent="0.35">
      <c r="B41" s="27"/>
      <c r="C41" s="84">
        <v>173</v>
      </c>
      <c r="D41" s="126">
        <v>53039</v>
      </c>
      <c r="E41" s="127" t="s">
        <v>109</v>
      </c>
      <c r="F41" s="163" t="s">
        <v>495</v>
      </c>
      <c r="G41" s="127">
        <v>0.95</v>
      </c>
      <c r="H41" s="127">
        <v>3505</v>
      </c>
      <c r="I41" s="127">
        <v>6056</v>
      </c>
      <c r="J41" s="127">
        <v>3</v>
      </c>
      <c r="K41" s="127">
        <f t="shared" si="26"/>
        <v>3</v>
      </c>
      <c r="L41" s="146">
        <v>38.777557000000002</v>
      </c>
      <c r="M41" s="146">
        <v>-121.289148</v>
      </c>
      <c r="N41" s="127" t="s">
        <v>353</v>
      </c>
      <c r="O41" s="127" t="s">
        <v>260</v>
      </c>
      <c r="P41" s="127" t="s">
        <v>94</v>
      </c>
      <c r="Q41" s="127" t="s">
        <v>123</v>
      </c>
      <c r="R41" s="127" t="s">
        <v>122</v>
      </c>
      <c r="S41" s="127" t="s">
        <v>96</v>
      </c>
      <c r="T41" s="127" t="s">
        <v>98</v>
      </c>
      <c r="U41" s="127">
        <v>3</v>
      </c>
      <c r="V41" s="127" t="s">
        <v>107</v>
      </c>
      <c r="W41" s="127" t="s">
        <v>123</v>
      </c>
      <c r="X41" s="127" t="s">
        <v>107</v>
      </c>
      <c r="Y41" s="127" t="s">
        <v>94</v>
      </c>
      <c r="Z41" s="127" t="s">
        <v>94</v>
      </c>
      <c r="AA41" s="127" t="s">
        <v>99</v>
      </c>
      <c r="AB41" s="85" t="str">
        <f>INDEX( '[1]Full Existing Stops'!$AS:$AS, MATCH(D41,'[1]Full Existing Stops'!$D:$D, 0))</f>
        <v>Y</v>
      </c>
      <c r="AC41" s="127" t="str">
        <f>INDEX( '[1]Full Existing Stops'!$AW:$AW, MATCH(D41,'[1]Full Existing Stops'!$D:$D, 0))</f>
        <v>8.5 x cont</v>
      </c>
      <c r="AD41" s="85">
        <v>8.5</v>
      </c>
      <c r="AE41" s="127" t="str">
        <f>INDEX( '[1]Full Existing Stops'!$AZ:$AZ, MATCH(D41,'[1]Full Existing Stops'!$D:$D, 0))</f>
        <v>Y</v>
      </c>
      <c r="AF41" s="127" t="s">
        <v>96</v>
      </c>
      <c r="AG41" s="127" t="s">
        <v>94</v>
      </c>
      <c r="AH41" s="85" t="s">
        <v>96</v>
      </c>
      <c r="AI41" s="85">
        <f>INDEX( '[1]Full Existing Stops'!$BJ:$BJ, MATCH(D41,'[1]Full Existing Stops'!$D:$D, 0))</f>
        <v>2</v>
      </c>
      <c r="AJ41" s="85" t="str">
        <f>INDEX( '[1]Full Existing Stops'!$BF:$BF, MATCH(D41,'[1]Full Existing Stops'!$D:$D, 0))</f>
        <v>Safeway</v>
      </c>
      <c r="AK41" s="85" t="s">
        <v>122</v>
      </c>
      <c r="AL41" s="85" t="s">
        <v>109</v>
      </c>
      <c r="AM41" s="85" t="s">
        <v>378</v>
      </c>
      <c r="AN41" s="85" t="str">
        <f>INDEX( '[1]Full Existing Stops'!$AG:$AG, MATCH(D41,'[1]Full Existing Stops'!$D:$D, 0))</f>
        <v>Y</v>
      </c>
      <c r="AO41" s="85" t="str">
        <f>INDEX( '[1]Full Existing Stops'!$AH:$AH, MATCH(D41,'[1]Full Existing Stops'!$D:$D, 0))</f>
        <v>Shelter</v>
      </c>
      <c r="AP41" s="127"/>
      <c r="AQ41" s="86" t="str">
        <f t="shared" si="28"/>
        <v/>
      </c>
      <c r="AR41" s="86" t="str">
        <f t="shared" si="28"/>
        <v/>
      </c>
      <c r="AS41" s="86" t="str">
        <f t="shared" si="28"/>
        <v/>
      </c>
      <c r="AT41" s="86" t="str">
        <f t="shared" si="28"/>
        <v/>
      </c>
      <c r="AU41" s="86" t="str">
        <f t="shared" si="28"/>
        <v/>
      </c>
      <c r="AV41" s="86" t="str">
        <f t="shared" si="28"/>
        <v/>
      </c>
      <c r="AW41" s="86" t="str">
        <f t="shared" si="28"/>
        <v/>
      </c>
      <c r="AX41" s="86" t="str">
        <f t="shared" si="28"/>
        <v>X</v>
      </c>
      <c r="AY41" s="86" t="str">
        <f t="shared" si="28"/>
        <v/>
      </c>
      <c r="AZ41" s="86" t="str">
        <f t="shared" si="28"/>
        <v/>
      </c>
      <c r="BA41" s="86" t="str">
        <f t="shared" si="28"/>
        <v/>
      </c>
      <c r="BB41" s="86"/>
      <c r="BC41" s="86" t="str">
        <f t="shared" si="29"/>
        <v>Roseville</v>
      </c>
      <c r="BD41" s="86" t="s">
        <v>159</v>
      </c>
      <c r="BE41" s="82">
        <f t="shared" si="30"/>
        <v>0.95</v>
      </c>
      <c r="BF41" s="205">
        <f t="shared" si="31"/>
        <v>0.95</v>
      </c>
      <c r="BG41" s="86"/>
      <c r="BH41" s="86" t="str">
        <f t="shared" si="32"/>
        <v/>
      </c>
      <c r="BI41" s="86" t="str">
        <f t="shared" si="33"/>
        <v/>
      </c>
      <c r="BJ41" s="86" t="str">
        <f t="shared" si="34"/>
        <v/>
      </c>
      <c r="BK41" s="86" t="str">
        <f t="shared" si="35"/>
        <v/>
      </c>
      <c r="BL41" s="86" t="str">
        <f t="shared" si="36"/>
        <v/>
      </c>
      <c r="BM41" s="86" t="str">
        <f t="shared" si="37"/>
        <v/>
      </c>
      <c r="BN41" s="86" t="str">
        <f t="shared" si="38"/>
        <v/>
      </c>
      <c r="BO41" s="86" t="str">
        <f t="shared" si="39"/>
        <v/>
      </c>
      <c r="BP41" s="86" t="str">
        <f t="shared" si="40"/>
        <v/>
      </c>
      <c r="BQ41" s="86" t="str">
        <f t="shared" si="41"/>
        <v/>
      </c>
      <c r="BR41" s="86"/>
      <c r="BS41" s="86" t="str">
        <f t="shared" si="42"/>
        <v/>
      </c>
      <c r="BT41" s="86" t="str">
        <f t="shared" si="15"/>
        <v/>
      </c>
      <c r="BU41" s="86" t="str">
        <f t="shared" si="16"/>
        <v/>
      </c>
      <c r="BV41" s="86" t="str">
        <f t="shared" si="17"/>
        <v/>
      </c>
      <c r="BW41" s="86" t="str">
        <f t="shared" si="18"/>
        <v/>
      </c>
      <c r="BX41" s="86" t="str">
        <f t="shared" si="43"/>
        <v>X</v>
      </c>
      <c r="BY41" s="86" t="str">
        <f t="shared" si="44"/>
        <v>X</v>
      </c>
      <c r="BZ41" s="86"/>
      <c r="CA41" s="86"/>
      <c r="CB41" s="86"/>
      <c r="CC41" s="86"/>
      <c r="CD41" s="86" t="str">
        <f t="shared" si="45"/>
        <v/>
      </c>
      <c r="CE41" s="86"/>
      <c r="CF41" s="86"/>
      <c r="CG41" s="86" t="str">
        <f t="shared" si="46"/>
        <v/>
      </c>
      <c r="CH41" s="86" t="str">
        <f t="shared" si="47"/>
        <v/>
      </c>
      <c r="CI41" s="86"/>
      <c r="CJ41" s="43"/>
    </row>
    <row r="42" spans="2:88" x14ac:dyDescent="0.35">
      <c r="B42" s="25"/>
      <c r="C42" s="80">
        <v>198</v>
      </c>
      <c r="D42" s="128">
        <v>53089</v>
      </c>
      <c r="E42" s="129" t="s">
        <v>109</v>
      </c>
      <c r="F42" s="160" t="s">
        <v>496</v>
      </c>
      <c r="G42" s="129">
        <v>0.85</v>
      </c>
      <c r="H42" s="129">
        <v>3739</v>
      </c>
      <c r="I42" s="129">
        <v>4572</v>
      </c>
      <c r="J42" s="129">
        <v>3</v>
      </c>
      <c r="K42" s="129">
        <f t="shared" si="26"/>
        <v>3</v>
      </c>
      <c r="L42" s="145">
        <v>38.747477400000001</v>
      </c>
      <c r="M42" s="145">
        <v>-121.2858519</v>
      </c>
      <c r="N42" s="129" t="s">
        <v>107</v>
      </c>
      <c r="O42" s="129" t="s">
        <v>107</v>
      </c>
      <c r="P42" s="129" t="s">
        <v>94</v>
      </c>
      <c r="Q42" s="129" t="s">
        <v>94</v>
      </c>
      <c r="R42" s="129" t="s">
        <v>95</v>
      </c>
      <c r="S42" s="129" t="s">
        <v>123</v>
      </c>
      <c r="T42" s="129" t="s">
        <v>97</v>
      </c>
      <c r="U42" s="129">
        <v>4</v>
      </c>
      <c r="V42" s="129" t="s">
        <v>107</v>
      </c>
      <c r="W42" s="129" t="s">
        <v>94</v>
      </c>
      <c r="X42" s="129" t="s">
        <v>95</v>
      </c>
      <c r="Y42" s="129" t="s">
        <v>96</v>
      </c>
      <c r="Z42" s="129" t="s">
        <v>94</v>
      </c>
      <c r="AA42" s="129" t="s">
        <v>369</v>
      </c>
      <c r="AB42" s="81" t="str">
        <f>INDEX( '[1]Full Existing Stops'!$AS:$AS, MATCH(D42,'[1]Full Existing Stops'!$D:$D, 0))</f>
        <v>Y</v>
      </c>
      <c r="AC42" s="129" t="str">
        <f>INDEX( '[1]Full Existing Stops'!$AW:$AW, MATCH(D42,'[1]Full Existing Stops'!$D:$D, 0))</f>
        <v>15-20 x cont</v>
      </c>
      <c r="AD42" s="81">
        <v>15</v>
      </c>
      <c r="AE42" s="129" t="str">
        <f>INDEX( '[1]Full Existing Stops'!$AZ:$AZ, MATCH(D42,'[1]Full Existing Stops'!$D:$D, 0))</f>
        <v xml:space="preserve">Y </v>
      </c>
      <c r="AF42" s="129" t="s">
        <v>123</v>
      </c>
      <c r="AG42" s="129" t="s">
        <v>94</v>
      </c>
      <c r="AH42" s="81" t="s">
        <v>96</v>
      </c>
      <c r="AI42" s="81" t="str">
        <f>INDEX( '[1]Full Existing Stops'!$BJ:$BJ, MATCH(D42,'[1]Full Existing Stops'!$D:$D, 0))</f>
        <v>X</v>
      </c>
      <c r="AJ42" s="81" t="str">
        <f>INDEX( '[1]Full Existing Stops'!$BF:$BF, MATCH(D42,'[1]Full Existing Stops'!$D:$D, 0))</f>
        <v>Downtown, Tower Theater</v>
      </c>
      <c r="AK42" s="81" t="s">
        <v>497</v>
      </c>
      <c r="AL42" s="81" t="s">
        <v>109</v>
      </c>
      <c r="AM42" s="81" t="s">
        <v>104</v>
      </c>
      <c r="AN42" s="81" t="str">
        <f>INDEX( '[1]Full Existing Stops'!$AG:$AG, MATCH(D42,'[1]Full Existing Stops'!$D:$D, 0))</f>
        <v xml:space="preserve">Y </v>
      </c>
      <c r="AO42" s="81" t="str">
        <f>INDEX( '[1]Full Existing Stops'!$AH:$AH, MATCH(D42,'[1]Full Existing Stops'!$D:$D, 0))</f>
        <v>Partial - Buildings</v>
      </c>
      <c r="AP42" s="129"/>
      <c r="AQ42" s="82" t="str">
        <f t="shared" si="28"/>
        <v>X</v>
      </c>
      <c r="AR42" s="82" t="str">
        <f t="shared" si="28"/>
        <v/>
      </c>
      <c r="AS42" s="82" t="str">
        <f t="shared" si="28"/>
        <v/>
      </c>
      <c r="AT42" s="82" t="str">
        <f t="shared" si="28"/>
        <v/>
      </c>
      <c r="AU42" s="82" t="str">
        <f t="shared" si="28"/>
        <v/>
      </c>
      <c r="AV42" s="82" t="str">
        <f t="shared" si="28"/>
        <v/>
      </c>
      <c r="AW42" s="82" t="str">
        <f t="shared" si="28"/>
        <v/>
      </c>
      <c r="AX42" s="82" t="str">
        <f t="shared" si="28"/>
        <v/>
      </c>
      <c r="AY42" s="82" t="str">
        <f t="shared" si="28"/>
        <v/>
      </c>
      <c r="AZ42" s="82" t="str">
        <f t="shared" si="28"/>
        <v/>
      </c>
      <c r="BA42" s="82" t="str">
        <f t="shared" si="28"/>
        <v/>
      </c>
      <c r="BB42" s="82"/>
      <c r="BC42" s="82" t="str">
        <f t="shared" si="29"/>
        <v>Roseville</v>
      </c>
      <c r="BD42" s="82"/>
      <c r="BE42" s="82">
        <f t="shared" si="30"/>
        <v>0.85</v>
      </c>
      <c r="BF42" s="204">
        <f t="shared" si="31"/>
        <v>0.85</v>
      </c>
      <c r="BG42" s="82"/>
      <c r="BH42" s="82" t="str">
        <f t="shared" si="32"/>
        <v/>
      </c>
      <c r="BI42" s="82" t="str">
        <f t="shared" si="33"/>
        <v/>
      </c>
      <c r="BJ42" s="82" t="str">
        <f t="shared" si="34"/>
        <v/>
      </c>
      <c r="BK42" s="82" t="str">
        <f t="shared" si="35"/>
        <v/>
      </c>
      <c r="BL42" s="82" t="str">
        <f t="shared" si="36"/>
        <v/>
      </c>
      <c r="BM42" s="82" t="str">
        <f t="shared" si="37"/>
        <v/>
      </c>
      <c r="BN42" s="82" t="str">
        <f t="shared" si="38"/>
        <v/>
      </c>
      <c r="BO42" s="82" t="str">
        <f t="shared" si="39"/>
        <v/>
      </c>
      <c r="BP42" s="82" t="str">
        <f t="shared" si="40"/>
        <v/>
      </c>
      <c r="BQ42" s="82" t="str">
        <f t="shared" si="41"/>
        <v/>
      </c>
      <c r="BR42" s="82"/>
      <c r="BS42" s="82" t="str">
        <f t="shared" si="42"/>
        <v/>
      </c>
      <c r="BT42" s="82" t="str">
        <f t="shared" si="15"/>
        <v>X</v>
      </c>
      <c r="BU42" s="82" t="str">
        <f t="shared" si="16"/>
        <v/>
      </c>
      <c r="BV42" s="82" t="str">
        <f t="shared" si="17"/>
        <v>X</v>
      </c>
      <c r="BW42" s="82" t="str">
        <f t="shared" si="18"/>
        <v/>
      </c>
      <c r="BX42" s="82" t="str">
        <f t="shared" si="43"/>
        <v/>
      </c>
      <c r="BY42" s="82" t="str">
        <f t="shared" si="44"/>
        <v>X</v>
      </c>
      <c r="BZ42" s="82"/>
      <c r="CA42" s="82"/>
      <c r="CB42" s="82"/>
      <c r="CC42" s="82"/>
      <c r="CD42" s="82" t="str">
        <f t="shared" si="45"/>
        <v/>
      </c>
      <c r="CE42" s="82"/>
      <c r="CF42" s="82"/>
      <c r="CG42" s="82" t="str">
        <f t="shared" si="46"/>
        <v>X</v>
      </c>
      <c r="CH42" s="82" t="str">
        <f t="shared" si="47"/>
        <v/>
      </c>
      <c r="CI42" s="82"/>
      <c r="CJ42" s="42"/>
    </row>
    <row r="43" spans="2:88" x14ac:dyDescent="0.35">
      <c r="B43" s="27"/>
      <c r="C43" s="84">
        <v>215</v>
      </c>
      <c r="D43" s="126">
        <v>53166</v>
      </c>
      <c r="E43" s="127" t="s">
        <v>109</v>
      </c>
      <c r="F43" s="163" t="s">
        <v>498</v>
      </c>
      <c r="G43" s="127">
        <v>0.84</v>
      </c>
      <c r="H43" s="127">
        <v>12503</v>
      </c>
      <c r="I43" s="127">
        <v>1936</v>
      </c>
      <c r="J43" s="127">
        <v>3</v>
      </c>
      <c r="K43" s="127">
        <f t="shared" si="26"/>
        <v>3</v>
      </c>
      <c r="L43" s="146">
        <v>38.744470999999997</v>
      </c>
      <c r="M43" s="146">
        <v>-121.24797599999999</v>
      </c>
      <c r="N43" s="127" t="s">
        <v>352</v>
      </c>
      <c r="O43" s="127" t="s">
        <v>107</v>
      </c>
      <c r="P43" s="127" t="s">
        <v>96</v>
      </c>
      <c r="Q43" s="127" t="s">
        <v>123</v>
      </c>
      <c r="R43" s="127" t="s">
        <v>122</v>
      </c>
      <c r="S43" s="127" t="s">
        <v>96</v>
      </c>
      <c r="T43" s="127" t="s">
        <v>98</v>
      </c>
      <c r="U43" s="127" t="s">
        <v>122</v>
      </c>
      <c r="V43" s="127" t="s">
        <v>122</v>
      </c>
      <c r="W43" s="127" t="s">
        <v>94</v>
      </c>
      <c r="X43" s="127" t="s">
        <v>98</v>
      </c>
      <c r="Y43" s="127" t="s">
        <v>94</v>
      </c>
      <c r="Z43" s="127" t="s">
        <v>94</v>
      </c>
      <c r="AA43" s="127" t="s">
        <v>99</v>
      </c>
      <c r="AB43" s="85" t="str">
        <f>INDEX( '[1]Full Existing Stops'!$AS:$AS, MATCH(D43,'[1]Full Existing Stops'!$D:$D, 0))</f>
        <v>Y</v>
      </c>
      <c r="AC43" s="127" t="str">
        <f>INDEX( '[1]Full Existing Stops'!$AW:$AW, MATCH(D43,'[1]Full Existing Stops'!$D:$D, 0))</f>
        <v>8.5 x cont</v>
      </c>
      <c r="AD43" s="85">
        <v>8.5</v>
      </c>
      <c r="AE43" s="127" t="str">
        <f>INDEX( '[1]Full Existing Stops'!$AZ:$AZ, MATCH(D43,'[1]Full Existing Stops'!$D:$D, 0))</f>
        <v>Y</v>
      </c>
      <c r="AF43" s="127" t="s">
        <v>94</v>
      </c>
      <c r="AG43" s="127" t="s">
        <v>94</v>
      </c>
      <c r="AH43" s="85" t="s">
        <v>96</v>
      </c>
      <c r="AI43" s="85">
        <f>INDEX( '[1]Full Existing Stops'!$BJ:$BJ, MATCH(D43,'[1]Full Existing Stops'!$D:$D, 0))</f>
        <v>2</v>
      </c>
      <c r="AJ43" s="85" t="str">
        <f>INDEX( '[1]Full Existing Stops'!$BF:$BF, MATCH(D43,'[1]Full Existing Stops'!$D:$D, 0))</f>
        <v>Kaiser Permanente</v>
      </c>
      <c r="AK43" s="85" t="s">
        <v>122</v>
      </c>
      <c r="AL43" s="85" t="s">
        <v>109</v>
      </c>
      <c r="AM43" s="85" t="s">
        <v>385</v>
      </c>
      <c r="AN43" s="85" t="str">
        <f>INDEX( '[1]Full Existing Stops'!$AG:$AG, MATCH(D43,'[1]Full Existing Stops'!$D:$D, 0))</f>
        <v>Y</v>
      </c>
      <c r="AO43" s="85" t="str">
        <f>INDEX( '[1]Full Existing Stops'!$AH:$AH, MATCH(D43,'[1]Full Existing Stops'!$D:$D, 0))</f>
        <v>Trees</v>
      </c>
      <c r="AP43" s="127"/>
      <c r="AQ43" s="86" t="str">
        <f t="shared" si="28"/>
        <v/>
      </c>
      <c r="AR43" s="86" t="str">
        <f t="shared" si="28"/>
        <v/>
      </c>
      <c r="AS43" s="86" t="str">
        <f t="shared" si="28"/>
        <v/>
      </c>
      <c r="AT43" s="86" t="str">
        <f t="shared" si="28"/>
        <v/>
      </c>
      <c r="AU43" s="86" t="str">
        <f t="shared" si="28"/>
        <v/>
      </c>
      <c r="AV43" s="86" t="str">
        <f t="shared" si="28"/>
        <v/>
      </c>
      <c r="AW43" s="86" t="str">
        <f t="shared" si="28"/>
        <v>X</v>
      </c>
      <c r="AX43" s="86" t="str">
        <f t="shared" si="28"/>
        <v/>
      </c>
      <c r="AY43" s="86" t="str">
        <f t="shared" si="28"/>
        <v/>
      </c>
      <c r="AZ43" s="86" t="str">
        <f t="shared" si="28"/>
        <v/>
      </c>
      <c r="BA43" s="86" t="str">
        <f t="shared" si="28"/>
        <v/>
      </c>
      <c r="BB43" s="86"/>
      <c r="BC43" s="86" t="str">
        <f t="shared" si="29"/>
        <v>Roseville</v>
      </c>
      <c r="BD43" s="86" t="s">
        <v>159</v>
      </c>
      <c r="BE43" s="82">
        <f t="shared" si="30"/>
        <v>0.84</v>
      </c>
      <c r="BF43" s="205">
        <f t="shared" si="31"/>
        <v>0.84</v>
      </c>
      <c r="BG43" s="86"/>
      <c r="BH43" s="86" t="str">
        <f t="shared" si="32"/>
        <v/>
      </c>
      <c r="BI43" s="86" t="str">
        <f t="shared" si="33"/>
        <v/>
      </c>
      <c r="BJ43" s="86" t="str">
        <f t="shared" si="34"/>
        <v/>
      </c>
      <c r="BK43" s="86" t="str">
        <f t="shared" si="35"/>
        <v>X</v>
      </c>
      <c r="BL43" s="86" t="str">
        <f t="shared" si="36"/>
        <v/>
      </c>
      <c r="BM43" s="86" t="str">
        <f t="shared" si="37"/>
        <v/>
      </c>
      <c r="BN43" s="86" t="str">
        <f t="shared" si="38"/>
        <v/>
      </c>
      <c r="BO43" s="86" t="str">
        <f t="shared" si="39"/>
        <v/>
      </c>
      <c r="BP43" s="86" t="str">
        <f t="shared" si="40"/>
        <v>X</v>
      </c>
      <c r="BQ43" s="86" t="str">
        <f t="shared" si="41"/>
        <v/>
      </c>
      <c r="BR43" s="86"/>
      <c r="BS43" s="86" t="str">
        <f t="shared" si="42"/>
        <v>X</v>
      </c>
      <c r="BT43" s="86" t="str">
        <f t="shared" si="15"/>
        <v>X</v>
      </c>
      <c r="BU43" s="86" t="str">
        <f t="shared" si="16"/>
        <v/>
      </c>
      <c r="BV43" s="86" t="str">
        <f t="shared" si="17"/>
        <v/>
      </c>
      <c r="BW43" s="86" t="str">
        <f t="shared" si="18"/>
        <v>X</v>
      </c>
      <c r="BX43" s="86" t="str">
        <f t="shared" si="43"/>
        <v>X</v>
      </c>
      <c r="BY43" s="86" t="str">
        <f t="shared" si="44"/>
        <v>X</v>
      </c>
      <c r="BZ43" s="86"/>
      <c r="CA43" s="86"/>
      <c r="CB43" s="86"/>
      <c r="CC43" s="86"/>
      <c r="CD43" s="86" t="str">
        <f t="shared" si="45"/>
        <v/>
      </c>
      <c r="CE43" s="86"/>
      <c r="CF43" s="86"/>
      <c r="CG43" s="86" t="str">
        <f t="shared" si="46"/>
        <v/>
      </c>
      <c r="CH43" s="86" t="str">
        <f t="shared" si="47"/>
        <v/>
      </c>
      <c r="CI43" s="86"/>
      <c r="CJ43" s="43"/>
    </row>
    <row r="44" spans="2:88" x14ac:dyDescent="0.35">
      <c r="B44" s="25"/>
      <c r="C44" s="80">
        <v>148</v>
      </c>
      <c r="D44" s="128">
        <v>53001</v>
      </c>
      <c r="E44" s="129" t="s">
        <v>109</v>
      </c>
      <c r="F44" s="160" t="s">
        <v>499</v>
      </c>
      <c r="G44" s="129">
        <v>0.72</v>
      </c>
      <c r="H44" s="129">
        <v>7705</v>
      </c>
      <c r="I44" s="129">
        <v>5478</v>
      </c>
      <c r="J44" s="129">
        <v>3</v>
      </c>
      <c r="K44" s="129">
        <f t="shared" si="26"/>
        <v>3</v>
      </c>
      <c r="L44" s="145">
        <v>38.729523</v>
      </c>
      <c r="M44" s="145">
        <v>-121.291758</v>
      </c>
      <c r="N44" s="129" t="s">
        <v>354</v>
      </c>
      <c r="O44" s="129" t="s">
        <v>260</v>
      </c>
      <c r="P44" s="129" t="s">
        <v>94</v>
      </c>
      <c r="Q44" s="129" t="s">
        <v>94</v>
      </c>
      <c r="R44" s="129" t="s">
        <v>95</v>
      </c>
      <c r="S44" s="129" t="s">
        <v>96</v>
      </c>
      <c r="T44" s="129" t="s">
        <v>98</v>
      </c>
      <c r="U44" s="129" t="s">
        <v>122</v>
      </c>
      <c r="V44" s="129" t="s">
        <v>94</v>
      </c>
      <c r="W44" s="129" t="s">
        <v>94</v>
      </c>
      <c r="X44" s="129" t="s">
        <v>95</v>
      </c>
      <c r="Y44" s="129" t="s">
        <v>94</v>
      </c>
      <c r="Z44" s="129" t="s">
        <v>96</v>
      </c>
      <c r="AA44" s="129" t="s">
        <v>148</v>
      </c>
      <c r="AB44" s="81" t="str">
        <f>INDEX( '[1]Full Existing Stops'!$AS:$AS, MATCH(D44,'[1]Full Existing Stops'!$D:$D, 0))</f>
        <v>Y</v>
      </c>
      <c r="AC44" s="129" t="str">
        <f>INDEX( '[1]Full Existing Stops'!$AW:$AW, MATCH(D44,'[1]Full Existing Stops'!$D:$D, 0))</f>
        <v>5.5 x cont</v>
      </c>
      <c r="AD44" s="81">
        <v>5.5</v>
      </c>
      <c r="AE44" s="129" t="str">
        <f>INDEX( '[1]Full Existing Stops'!$AZ:$AZ, MATCH(D44,'[1]Full Existing Stops'!$D:$D, 0))</f>
        <v>Y</v>
      </c>
      <c r="AF44" s="129" t="s">
        <v>96</v>
      </c>
      <c r="AG44" s="129" t="s">
        <v>94</v>
      </c>
      <c r="AH44" s="81" t="s">
        <v>96</v>
      </c>
      <c r="AI44" s="81">
        <f>INDEX( '[1]Full Existing Stops'!$BJ:$BJ, MATCH(D44,'[1]Full Existing Stops'!$D:$D, 0))</f>
        <v>2</v>
      </c>
      <c r="AJ44" s="81" t="str">
        <f>INDEX( '[1]Full Existing Stops'!$BF:$BF, MATCH(D44,'[1]Full Existing Stops'!$D:$D, 0))</f>
        <v>Laundromat - opposite side</v>
      </c>
      <c r="AK44" s="81" t="s">
        <v>500</v>
      </c>
      <c r="AL44" s="81" t="s">
        <v>109</v>
      </c>
      <c r="AM44" s="81" t="s">
        <v>104</v>
      </c>
      <c r="AN44" s="81" t="str">
        <f>INDEX( '[1]Full Existing Stops'!$AG:$AG, MATCH(D44,'[1]Full Existing Stops'!$D:$D, 0))</f>
        <v>N</v>
      </c>
      <c r="AO44" s="81" t="str">
        <f>INDEX( '[1]Full Existing Stops'!$AH:$AH, MATCH(D44,'[1]Full Existing Stops'!$D:$D, 0))</f>
        <v xml:space="preserve"> - </v>
      </c>
      <c r="AP44" s="129"/>
      <c r="AQ44" s="82" t="str">
        <f t="shared" si="28"/>
        <v/>
      </c>
      <c r="AR44" s="82" t="str">
        <f t="shared" si="28"/>
        <v/>
      </c>
      <c r="AS44" s="82" t="str">
        <f t="shared" si="28"/>
        <v/>
      </c>
      <c r="AT44" s="82" t="str">
        <f t="shared" si="28"/>
        <v/>
      </c>
      <c r="AU44" s="82" t="str">
        <f t="shared" si="28"/>
        <v/>
      </c>
      <c r="AV44" s="82" t="str">
        <f t="shared" si="28"/>
        <v/>
      </c>
      <c r="AW44" s="82" t="str">
        <f t="shared" si="28"/>
        <v/>
      </c>
      <c r="AX44" s="82" t="str">
        <f t="shared" si="28"/>
        <v/>
      </c>
      <c r="AY44" s="82" t="str">
        <f t="shared" si="28"/>
        <v>X</v>
      </c>
      <c r="AZ44" s="82" t="str">
        <f t="shared" si="28"/>
        <v/>
      </c>
      <c r="BA44" s="82" t="str">
        <f t="shared" si="28"/>
        <v/>
      </c>
      <c r="BB44" s="82"/>
      <c r="BC44" s="82" t="str">
        <f t="shared" si="29"/>
        <v>Roseville</v>
      </c>
      <c r="BD44" s="82" t="s">
        <v>159</v>
      </c>
      <c r="BE44" s="82">
        <f t="shared" si="30"/>
        <v>0.72</v>
      </c>
      <c r="BF44" s="204">
        <f t="shared" si="31"/>
        <v>0.72</v>
      </c>
      <c r="BG44" s="82"/>
      <c r="BH44" s="82" t="str">
        <f t="shared" si="32"/>
        <v/>
      </c>
      <c r="BI44" s="82" t="str">
        <f t="shared" si="33"/>
        <v/>
      </c>
      <c r="BJ44" s="82" t="str">
        <f t="shared" si="34"/>
        <v/>
      </c>
      <c r="BK44" s="82" t="str">
        <f t="shared" si="35"/>
        <v/>
      </c>
      <c r="BL44" s="82" t="str">
        <f t="shared" si="36"/>
        <v/>
      </c>
      <c r="BM44" s="82" t="str">
        <f t="shared" si="37"/>
        <v>X</v>
      </c>
      <c r="BN44" s="82">
        <f t="shared" si="38"/>
        <v>2.5</v>
      </c>
      <c r="BO44" s="82" t="str">
        <f t="shared" si="39"/>
        <v/>
      </c>
      <c r="BP44" s="82" t="str">
        <f t="shared" si="40"/>
        <v>X</v>
      </c>
      <c r="BQ44" s="82" t="str">
        <f t="shared" si="41"/>
        <v/>
      </c>
      <c r="BR44" s="82"/>
      <c r="BS44" s="82" t="str">
        <f t="shared" si="42"/>
        <v/>
      </c>
      <c r="BT44" s="82" t="str">
        <f t="shared" si="15"/>
        <v>X</v>
      </c>
      <c r="BU44" s="82" t="str">
        <f t="shared" si="16"/>
        <v/>
      </c>
      <c r="BV44" s="82" t="str">
        <f t="shared" si="17"/>
        <v>X</v>
      </c>
      <c r="BW44" s="82" t="str">
        <f t="shared" si="18"/>
        <v/>
      </c>
      <c r="BX44" s="82" t="str">
        <f t="shared" si="43"/>
        <v>X</v>
      </c>
      <c r="BY44" s="82" t="str">
        <f t="shared" si="44"/>
        <v>X</v>
      </c>
      <c r="BZ44" s="82"/>
      <c r="CA44" s="82"/>
      <c r="CB44" s="82"/>
      <c r="CC44" s="82"/>
      <c r="CD44" s="82" t="str">
        <f t="shared" si="45"/>
        <v>X</v>
      </c>
      <c r="CE44" s="82"/>
      <c r="CF44" s="82"/>
      <c r="CG44" s="82" t="str">
        <f t="shared" si="46"/>
        <v/>
      </c>
      <c r="CH44" s="82" t="str">
        <f t="shared" si="47"/>
        <v/>
      </c>
      <c r="CI44" s="82"/>
      <c r="CJ44" s="42"/>
    </row>
    <row r="45" spans="2:88" x14ac:dyDescent="0.35">
      <c r="B45" s="27"/>
      <c r="C45" s="84">
        <v>253</v>
      </c>
      <c r="D45" s="126">
        <v>53312</v>
      </c>
      <c r="E45" s="127" t="s">
        <v>109</v>
      </c>
      <c r="F45" s="163" t="s">
        <v>501</v>
      </c>
      <c r="G45" s="127">
        <v>0.63</v>
      </c>
      <c r="H45" s="127">
        <v>4272</v>
      </c>
      <c r="I45" s="127">
        <v>4057</v>
      </c>
      <c r="J45" s="127">
        <v>3</v>
      </c>
      <c r="K45" s="127">
        <f t="shared" si="26"/>
        <v>3</v>
      </c>
      <c r="L45" s="146">
        <v>38.737454470000003</v>
      </c>
      <c r="M45" s="146">
        <v>-121.2353231</v>
      </c>
      <c r="N45" s="127" t="s">
        <v>352</v>
      </c>
      <c r="O45" s="127" t="s">
        <v>107</v>
      </c>
      <c r="P45" s="127" t="s">
        <v>94</v>
      </c>
      <c r="Q45" s="127" t="s">
        <v>94</v>
      </c>
      <c r="R45" s="127" t="s">
        <v>95</v>
      </c>
      <c r="S45" s="127" t="s">
        <v>96</v>
      </c>
      <c r="T45" s="127" t="s">
        <v>98</v>
      </c>
      <c r="U45" s="127" t="s">
        <v>122</v>
      </c>
      <c r="V45" s="127" t="s">
        <v>122</v>
      </c>
      <c r="W45" s="127" t="s">
        <v>94</v>
      </c>
      <c r="X45" s="127" t="s">
        <v>98</v>
      </c>
      <c r="Y45" s="127" t="s">
        <v>94</v>
      </c>
      <c r="Z45" s="127" t="s">
        <v>96</v>
      </c>
      <c r="AA45" s="127" t="s">
        <v>99</v>
      </c>
      <c r="AB45" s="85" t="str">
        <f>INDEX( '[1]Full Existing Stops'!$AS:$AS, MATCH(D45,'[1]Full Existing Stops'!$D:$D, 0))</f>
        <v>Y</v>
      </c>
      <c r="AC45" s="127" t="str">
        <f>INDEX( '[1]Full Existing Stops'!$AW:$AW, MATCH(D45,'[1]Full Existing Stops'!$D:$D, 0))</f>
        <v>8.5 x cont</v>
      </c>
      <c r="AD45" s="85">
        <v>8.5</v>
      </c>
      <c r="AE45" s="127" t="str">
        <f>INDEX( '[1]Full Existing Stops'!$AZ:$AZ, MATCH(D45,'[1]Full Existing Stops'!$D:$D, 0))</f>
        <v>Y</v>
      </c>
      <c r="AF45" s="127" t="s">
        <v>94</v>
      </c>
      <c r="AG45" s="127" t="s">
        <v>94</v>
      </c>
      <c r="AH45" s="85" t="s">
        <v>96</v>
      </c>
      <c r="AI45" s="85">
        <f>INDEX( '[1]Full Existing Stops'!$BJ:$BJ, MATCH(D45,'[1]Full Existing Stops'!$D:$D, 0))</f>
        <v>2</v>
      </c>
      <c r="AJ45" s="85" t="str">
        <f>INDEX( '[1]Full Existing Stops'!$BF:$BF, MATCH(D45,'[1]Full Existing Stops'!$D:$D, 0))</f>
        <v>Pool, Tennis Center, Residential</v>
      </c>
      <c r="AK45" s="85" t="s">
        <v>122</v>
      </c>
      <c r="AL45" s="85" t="s">
        <v>109</v>
      </c>
      <c r="AM45" s="85" t="s">
        <v>104</v>
      </c>
      <c r="AN45" s="85" t="str">
        <f>INDEX( '[1]Full Existing Stops'!$AG:$AG, MATCH(D45,'[1]Full Existing Stops'!$D:$D, 0))</f>
        <v>Y</v>
      </c>
      <c r="AO45" s="85" t="str">
        <f>INDEX( '[1]Full Existing Stops'!$AH:$AH, MATCH(D45,'[1]Full Existing Stops'!$D:$D, 0))</f>
        <v>Partial Trees</v>
      </c>
      <c r="AP45" s="127"/>
      <c r="AQ45" s="86" t="str">
        <f t="shared" si="28"/>
        <v/>
      </c>
      <c r="AR45" s="86" t="str">
        <f t="shared" si="28"/>
        <v/>
      </c>
      <c r="AS45" s="86" t="str">
        <f t="shared" si="28"/>
        <v/>
      </c>
      <c r="AT45" s="86" t="str">
        <f t="shared" si="28"/>
        <v/>
      </c>
      <c r="AU45" s="86" t="str">
        <f t="shared" si="28"/>
        <v/>
      </c>
      <c r="AV45" s="86" t="str">
        <f t="shared" si="28"/>
        <v/>
      </c>
      <c r="AW45" s="86" t="str">
        <f t="shared" si="28"/>
        <v>X</v>
      </c>
      <c r="AX45" s="86" t="str">
        <f t="shared" si="28"/>
        <v/>
      </c>
      <c r="AY45" s="86" t="str">
        <f t="shared" si="28"/>
        <v/>
      </c>
      <c r="AZ45" s="86" t="str">
        <f t="shared" si="28"/>
        <v/>
      </c>
      <c r="BA45" s="86" t="str">
        <f t="shared" si="28"/>
        <v/>
      </c>
      <c r="BB45" s="86"/>
      <c r="BC45" s="86" t="str">
        <f t="shared" si="29"/>
        <v>Roseville</v>
      </c>
      <c r="BD45" s="86"/>
      <c r="BE45" s="82">
        <f t="shared" si="30"/>
        <v>0.63</v>
      </c>
      <c r="BF45" s="205">
        <f t="shared" si="31"/>
        <v>0.63</v>
      </c>
      <c r="BG45" s="86"/>
      <c r="BH45" s="86" t="str">
        <f t="shared" si="32"/>
        <v/>
      </c>
      <c r="BI45" s="86" t="str">
        <f t="shared" si="33"/>
        <v/>
      </c>
      <c r="BJ45" s="86" t="str">
        <f t="shared" si="34"/>
        <v/>
      </c>
      <c r="BK45" s="86" t="str">
        <f t="shared" si="35"/>
        <v/>
      </c>
      <c r="BL45" s="86" t="str">
        <f t="shared" si="36"/>
        <v/>
      </c>
      <c r="BM45" s="86" t="str">
        <f t="shared" si="37"/>
        <v/>
      </c>
      <c r="BN45" s="86" t="str">
        <f t="shared" si="38"/>
        <v/>
      </c>
      <c r="BO45" s="86" t="str">
        <f t="shared" si="39"/>
        <v/>
      </c>
      <c r="BP45" s="86" t="str">
        <f t="shared" si="40"/>
        <v>X</v>
      </c>
      <c r="BQ45" s="86" t="str">
        <f t="shared" si="41"/>
        <v/>
      </c>
      <c r="BR45" s="86"/>
      <c r="BS45" s="86" t="str">
        <f t="shared" si="42"/>
        <v>X</v>
      </c>
      <c r="BT45" s="86" t="str">
        <f t="shared" si="15"/>
        <v>X</v>
      </c>
      <c r="BU45" s="86" t="str">
        <f t="shared" si="16"/>
        <v/>
      </c>
      <c r="BV45" s="86" t="str">
        <f t="shared" si="17"/>
        <v>X</v>
      </c>
      <c r="BW45" s="86" t="str">
        <f t="shared" si="18"/>
        <v/>
      </c>
      <c r="BX45" s="86" t="str">
        <f t="shared" si="43"/>
        <v>X</v>
      </c>
      <c r="BY45" s="86" t="str">
        <f t="shared" si="44"/>
        <v>X</v>
      </c>
      <c r="BZ45" s="86"/>
      <c r="CA45" s="86"/>
      <c r="CB45" s="86"/>
      <c r="CC45" s="86"/>
      <c r="CD45" s="86" t="str">
        <f t="shared" si="45"/>
        <v/>
      </c>
      <c r="CE45" s="86"/>
      <c r="CF45" s="86"/>
      <c r="CG45" s="86" t="str">
        <f t="shared" si="46"/>
        <v/>
      </c>
      <c r="CH45" s="86" t="str">
        <f t="shared" si="47"/>
        <v/>
      </c>
      <c r="CI45" s="86"/>
      <c r="CJ45" s="43"/>
    </row>
    <row r="46" spans="2:88" x14ac:dyDescent="0.35">
      <c r="B46" s="25"/>
      <c r="C46" s="80">
        <v>201</v>
      </c>
      <c r="D46" s="128">
        <v>53117</v>
      </c>
      <c r="E46" s="129" t="s">
        <v>109</v>
      </c>
      <c r="F46" s="160" t="s">
        <v>502</v>
      </c>
      <c r="G46" s="129">
        <v>0.53</v>
      </c>
      <c r="H46" s="129">
        <v>12503</v>
      </c>
      <c r="I46" s="129">
        <v>1936</v>
      </c>
      <c r="J46" s="129">
        <v>3</v>
      </c>
      <c r="K46" s="129">
        <f t="shared" si="26"/>
        <v>3</v>
      </c>
      <c r="L46" s="145">
        <v>38.744084999999998</v>
      </c>
      <c r="M46" s="145">
        <v>-121.246212</v>
      </c>
      <c r="N46" s="129" t="s">
        <v>352</v>
      </c>
      <c r="O46" s="129" t="s">
        <v>129</v>
      </c>
      <c r="P46" s="129" t="s">
        <v>94</v>
      </c>
      <c r="Q46" s="129" t="s">
        <v>94</v>
      </c>
      <c r="R46" s="129" t="s">
        <v>95</v>
      </c>
      <c r="S46" s="129" t="s">
        <v>96</v>
      </c>
      <c r="T46" s="129" t="s">
        <v>98</v>
      </c>
      <c r="U46" s="129" t="s">
        <v>122</v>
      </c>
      <c r="V46" s="129" t="s">
        <v>108</v>
      </c>
      <c r="W46" s="129" t="s">
        <v>94</v>
      </c>
      <c r="X46" s="129" t="s">
        <v>98</v>
      </c>
      <c r="Y46" s="129" t="s">
        <v>94</v>
      </c>
      <c r="Z46" s="129" t="s">
        <v>96</v>
      </c>
      <c r="AA46" s="129" t="s">
        <v>99</v>
      </c>
      <c r="AB46" s="81" t="str">
        <f>INDEX( '[1]Full Existing Stops'!$AS:$AS, MATCH(D46,'[1]Full Existing Stops'!$D:$D, 0))</f>
        <v>Y</v>
      </c>
      <c r="AC46" s="129" t="str">
        <f>INDEX( '[1]Full Existing Stops'!$AW:$AW, MATCH(D46,'[1]Full Existing Stops'!$D:$D, 0))</f>
        <v>8.5 x cont</v>
      </c>
      <c r="AD46" s="81">
        <v>8.5</v>
      </c>
      <c r="AE46" s="129" t="str">
        <f>INDEX( '[1]Full Existing Stops'!$AZ:$AZ, MATCH(D46,'[1]Full Existing Stops'!$D:$D, 0))</f>
        <v>Y</v>
      </c>
      <c r="AF46" s="129" t="s">
        <v>94</v>
      </c>
      <c r="AG46" s="129" t="s">
        <v>94</v>
      </c>
      <c r="AH46" s="81" t="s">
        <v>96</v>
      </c>
      <c r="AI46" s="81">
        <f>INDEX( '[1]Full Existing Stops'!$BJ:$BJ, MATCH(D46,'[1]Full Existing Stops'!$D:$D, 0))</f>
        <v>2</v>
      </c>
      <c r="AJ46" s="81" t="str">
        <f>INDEX( '[1]Full Existing Stops'!$BF:$BF, MATCH(D46,'[1]Full Existing Stops'!$D:$D, 0))</f>
        <v>Bank, Hospital</v>
      </c>
      <c r="AK46" s="81" t="s">
        <v>122</v>
      </c>
      <c r="AL46" s="81" t="s">
        <v>109</v>
      </c>
      <c r="AM46" s="81" t="s">
        <v>122</v>
      </c>
      <c r="AN46" s="81" t="str">
        <f>INDEX( '[1]Full Existing Stops'!$AG:$AG, MATCH(D46,'[1]Full Existing Stops'!$D:$D, 0))</f>
        <v xml:space="preserve"> - </v>
      </c>
      <c r="AO46" s="81" t="str">
        <f>INDEX( '[1]Full Existing Stops'!$AH:$AH, MATCH(D46,'[1]Full Existing Stops'!$D:$D, 0))</f>
        <v xml:space="preserve"> - </v>
      </c>
      <c r="AP46" s="129"/>
      <c r="AQ46" s="82" t="str">
        <f t="shared" si="28"/>
        <v/>
      </c>
      <c r="AR46" s="82" t="str">
        <f t="shared" si="28"/>
        <v/>
      </c>
      <c r="AS46" s="82" t="str">
        <f t="shared" si="28"/>
        <v/>
      </c>
      <c r="AT46" s="82" t="str">
        <f t="shared" si="28"/>
        <v/>
      </c>
      <c r="AU46" s="82" t="str">
        <f t="shared" si="28"/>
        <v/>
      </c>
      <c r="AV46" s="82" t="str">
        <f t="shared" si="28"/>
        <v/>
      </c>
      <c r="AW46" s="82" t="str">
        <f t="shared" si="28"/>
        <v>X</v>
      </c>
      <c r="AX46" s="82" t="str">
        <f t="shared" si="28"/>
        <v/>
      </c>
      <c r="AY46" s="82" t="str">
        <f t="shared" si="28"/>
        <v/>
      </c>
      <c r="AZ46" s="82" t="str">
        <f t="shared" si="28"/>
        <v/>
      </c>
      <c r="BA46" s="82" t="str">
        <f t="shared" si="28"/>
        <v/>
      </c>
      <c r="BB46" s="82"/>
      <c r="BC46" s="82" t="str">
        <f t="shared" si="29"/>
        <v>Roseville</v>
      </c>
      <c r="BD46" s="82" t="s">
        <v>159</v>
      </c>
      <c r="BE46" s="82">
        <f t="shared" si="30"/>
        <v>0.53</v>
      </c>
      <c r="BF46" s="204">
        <f t="shared" si="31"/>
        <v>0.53</v>
      </c>
      <c r="BG46" s="82"/>
      <c r="BH46" s="82" t="str">
        <f t="shared" si="32"/>
        <v/>
      </c>
      <c r="BI46" s="82" t="str">
        <f t="shared" si="33"/>
        <v/>
      </c>
      <c r="BJ46" s="82" t="str">
        <f t="shared" si="34"/>
        <v/>
      </c>
      <c r="BK46" s="82" t="str">
        <f t="shared" si="35"/>
        <v/>
      </c>
      <c r="BL46" s="82" t="str">
        <f t="shared" si="36"/>
        <v/>
      </c>
      <c r="BM46" s="82" t="str">
        <f t="shared" si="37"/>
        <v/>
      </c>
      <c r="BN46" s="82" t="str">
        <f t="shared" si="38"/>
        <v/>
      </c>
      <c r="BO46" s="82" t="str">
        <f t="shared" si="39"/>
        <v/>
      </c>
      <c r="BP46" s="82" t="str">
        <f t="shared" si="40"/>
        <v/>
      </c>
      <c r="BQ46" s="82" t="str">
        <f t="shared" si="41"/>
        <v/>
      </c>
      <c r="BR46" s="82"/>
      <c r="BS46" s="82" t="str">
        <f t="shared" si="42"/>
        <v>X</v>
      </c>
      <c r="BT46" s="82" t="str">
        <f t="shared" si="15"/>
        <v>X</v>
      </c>
      <c r="BU46" s="82" t="str">
        <f t="shared" si="16"/>
        <v/>
      </c>
      <c r="BV46" s="82" t="str">
        <f t="shared" si="17"/>
        <v>X</v>
      </c>
      <c r="BW46" s="82" t="str">
        <f t="shared" si="18"/>
        <v/>
      </c>
      <c r="BX46" s="82" t="str">
        <f t="shared" si="43"/>
        <v>X</v>
      </c>
      <c r="BY46" s="82" t="str">
        <f t="shared" si="44"/>
        <v>X</v>
      </c>
      <c r="BZ46" s="82"/>
      <c r="CA46" s="82"/>
      <c r="CB46" s="82"/>
      <c r="CC46" s="82"/>
      <c r="CD46" s="82" t="str">
        <f t="shared" si="45"/>
        <v>X</v>
      </c>
      <c r="CE46" s="82"/>
      <c r="CF46" s="82"/>
      <c r="CG46" s="82" t="str">
        <f t="shared" si="46"/>
        <v/>
      </c>
      <c r="CH46" s="82" t="str">
        <f t="shared" si="47"/>
        <v/>
      </c>
      <c r="CI46" s="82"/>
      <c r="CJ46" s="42"/>
    </row>
    <row r="47" spans="2:88" x14ac:dyDescent="0.35">
      <c r="B47" s="27"/>
      <c r="C47" s="84">
        <v>242</v>
      </c>
      <c r="D47" s="130">
        <v>53294</v>
      </c>
      <c r="E47" s="131" t="s">
        <v>109</v>
      </c>
      <c r="F47" s="161" t="s">
        <v>503</v>
      </c>
      <c r="G47" s="127">
        <v>0.47</v>
      </c>
      <c r="H47" s="127">
        <v>13340</v>
      </c>
      <c r="I47" s="127">
        <v>1448</v>
      </c>
      <c r="J47" s="127">
        <v>1</v>
      </c>
      <c r="K47" s="127">
        <v>3</v>
      </c>
      <c r="L47" s="146">
        <v>38.7454587</v>
      </c>
      <c r="M47" s="146">
        <v>-121.2591317</v>
      </c>
      <c r="N47" s="127" t="s">
        <v>352</v>
      </c>
      <c r="O47" s="127" t="s">
        <v>287</v>
      </c>
      <c r="P47" s="127" t="s">
        <v>94</v>
      </c>
      <c r="Q47" s="127" t="s">
        <v>94</v>
      </c>
      <c r="R47" s="127" t="s">
        <v>95</v>
      </c>
      <c r="S47" s="127" t="s">
        <v>96</v>
      </c>
      <c r="T47" s="127" t="s">
        <v>98</v>
      </c>
      <c r="U47" s="127" t="s">
        <v>122</v>
      </c>
      <c r="V47" s="127" t="s">
        <v>122</v>
      </c>
      <c r="W47" s="127" t="s">
        <v>94</v>
      </c>
      <c r="X47" s="127" t="s">
        <v>98</v>
      </c>
      <c r="Y47" s="127" t="s">
        <v>94</v>
      </c>
      <c r="Z47" s="127" t="s">
        <v>94</v>
      </c>
      <c r="AA47" s="127" t="s">
        <v>148</v>
      </c>
      <c r="AB47" s="85" t="str">
        <f>INDEX( '[1]Full Existing Stops'!$AS:$AS, MATCH(D47,'[1]Full Existing Stops'!$D:$D, 0))</f>
        <v>Y</v>
      </c>
      <c r="AC47" s="127" t="str">
        <f>INDEX( '[1]Full Existing Stops'!$AW:$AW, MATCH(D47,'[1]Full Existing Stops'!$D:$D, 0))</f>
        <v>4.5 x cont</v>
      </c>
      <c r="AD47" s="85">
        <v>10</v>
      </c>
      <c r="AE47" s="127" t="str">
        <f>INDEX( '[1]Full Existing Stops'!$AZ:$AZ, MATCH(D47,'[1]Full Existing Stops'!$D:$D, 0))</f>
        <v>Y</v>
      </c>
      <c r="AF47" s="127" t="s">
        <v>94</v>
      </c>
      <c r="AG47" s="127" t="s">
        <v>94</v>
      </c>
      <c r="AH47" s="85" t="str">
        <f>INDEX( '[1]Full Existing Stops'!$BH:$BH, MATCH(D47,'[1]Full Existing Stops'!$D:$D, 0))</f>
        <v>N</v>
      </c>
      <c r="AI47" s="85">
        <f>INDEX( '[1]Full Existing Stops'!$BJ:$BJ, MATCH(D47,'[1]Full Existing Stops'!$D:$D, 0))</f>
        <v>2</v>
      </c>
      <c r="AJ47" s="85" t="str">
        <f>INDEX( '[1]Full Existing Stops'!$BF:$BF, MATCH(D47,'[1]Full Existing Stops'!$D:$D, 0))</f>
        <v>Hobby Lobby, Food, Shopping, Park</v>
      </c>
      <c r="AK47" s="85" t="s">
        <v>122</v>
      </c>
      <c r="AL47" s="85" t="s">
        <v>109</v>
      </c>
      <c r="AM47" s="85" t="s">
        <v>104</v>
      </c>
      <c r="AN47" s="85" t="str">
        <f>INDEX( '[1]Full Existing Stops'!$AG:$AG, MATCH(D47,'[1]Full Existing Stops'!$D:$D, 0))</f>
        <v>Y</v>
      </c>
      <c r="AO47" s="85" t="str">
        <f>INDEX( '[1]Full Existing Stops'!$AH:$AH, MATCH(D47,'[1]Full Existing Stops'!$D:$D, 0))</f>
        <v>Partial Trees</v>
      </c>
      <c r="AP47" s="127"/>
      <c r="AQ47" s="86" t="str">
        <f t="shared" si="28"/>
        <v/>
      </c>
      <c r="AR47" s="86" t="str">
        <f t="shared" si="28"/>
        <v/>
      </c>
      <c r="AS47" s="86" t="str">
        <f t="shared" si="28"/>
        <v/>
      </c>
      <c r="AT47" s="86" t="str">
        <f t="shared" si="28"/>
        <v/>
      </c>
      <c r="AU47" s="86" t="str">
        <f t="shared" si="28"/>
        <v/>
      </c>
      <c r="AV47" s="86" t="str">
        <f t="shared" si="28"/>
        <v/>
      </c>
      <c r="AW47" s="86" t="str">
        <f t="shared" si="28"/>
        <v>X</v>
      </c>
      <c r="AX47" s="86" t="str">
        <f t="shared" si="28"/>
        <v/>
      </c>
      <c r="AY47" s="86" t="str">
        <f t="shared" si="28"/>
        <v/>
      </c>
      <c r="AZ47" s="86" t="str">
        <f t="shared" si="28"/>
        <v/>
      </c>
      <c r="BA47" s="86" t="str">
        <f t="shared" si="28"/>
        <v/>
      </c>
      <c r="BB47" s="86"/>
      <c r="BC47" s="86" t="str">
        <f t="shared" si="29"/>
        <v>Roseville</v>
      </c>
      <c r="BD47" s="86"/>
      <c r="BE47" s="82">
        <f t="shared" si="30"/>
        <v>0.47</v>
      </c>
      <c r="BF47" s="205">
        <f t="shared" si="31"/>
        <v>0.47</v>
      </c>
      <c r="BG47" s="86"/>
      <c r="BH47" s="86" t="str">
        <f t="shared" si="32"/>
        <v/>
      </c>
      <c r="BI47" s="86" t="str">
        <f t="shared" si="33"/>
        <v/>
      </c>
      <c r="BJ47" s="86" t="str">
        <f t="shared" si="34"/>
        <v/>
      </c>
      <c r="BK47" s="86" t="str">
        <f t="shared" si="35"/>
        <v/>
      </c>
      <c r="BL47" s="86" t="str">
        <f t="shared" si="36"/>
        <v/>
      </c>
      <c r="BM47" s="86" t="str">
        <f t="shared" si="37"/>
        <v/>
      </c>
      <c r="BN47" s="86" t="str">
        <f t="shared" si="38"/>
        <v/>
      </c>
      <c r="BO47" s="86" t="str">
        <f t="shared" si="39"/>
        <v/>
      </c>
      <c r="BP47" s="86" t="str">
        <f t="shared" si="40"/>
        <v>X</v>
      </c>
      <c r="BQ47" s="86" t="str">
        <f t="shared" si="41"/>
        <v/>
      </c>
      <c r="BR47" s="86"/>
      <c r="BS47" s="86" t="str">
        <f t="shared" si="42"/>
        <v>X</v>
      </c>
      <c r="BT47" s="86" t="str">
        <f>IF(AND(BS47&lt;&gt;"X", OR(ISNUMBER(SEARCH("D", X47)), ISNUMBER(SEARCH("F", X47)))), "X", "")</f>
        <v/>
      </c>
      <c r="BU47" s="86" t="str">
        <f>IF(OR(ISNUMBER(SEARCH("bad", AM47)),
       ISNUMBER(SEARCH("replace", AM47)),
       ISNUMBER(SEARCH("Map", AM47))),
    "",
IF(OR(ISNUMBER(SEARCH("N", AM47)),
       ISNUMBER(SEARCH("-", AM47)),
       ISNUMBER(SEARCH("X", AM47))),
    "X",
    ""))</f>
        <v>X</v>
      </c>
      <c r="BV47" s="86" t="str">
        <f>IF(AND(BU47&lt;&gt;"X",
        OR(ISNUMBER(SEARCH("D", AM47)),
           ISNUMBER(SEARCH("F", AM47)),
           ISNUMBER(SEARCH("bad", AM47)),
           ISNUMBER(SEARCH("replace", AM47)))),
   "X",
   "")</f>
        <v/>
      </c>
      <c r="BW47" s="86" t="str">
        <f>IF(OR(ISNUMBER(SEARCH("N", Y47)), ISNUMBER(SEARCH("-", Y47))), "X", "")</f>
        <v>X</v>
      </c>
      <c r="BX47" s="86" t="str">
        <f t="shared" si="43"/>
        <v>X</v>
      </c>
      <c r="BY47" s="86" t="str">
        <f t="shared" si="44"/>
        <v>X</v>
      </c>
      <c r="BZ47" s="86"/>
      <c r="CA47" s="86" t="s">
        <v>104</v>
      </c>
      <c r="CB47" s="86"/>
      <c r="CC47" s="86"/>
      <c r="CD47" s="86" t="str">
        <f t="shared" si="45"/>
        <v/>
      </c>
      <c r="CE47" s="86"/>
      <c r="CF47" s="86"/>
      <c r="CG47" s="86" t="str">
        <f t="shared" si="46"/>
        <v/>
      </c>
      <c r="CH47" s="86" t="str">
        <f t="shared" si="47"/>
        <v>X</v>
      </c>
      <c r="CI47" s="86"/>
      <c r="CJ47" s="43"/>
    </row>
    <row r="48" spans="2:88" x14ac:dyDescent="0.35">
      <c r="B48" s="25"/>
      <c r="C48" s="80">
        <v>161</v>
      </c>
      <c r="D48" s="128">
        <v>53015</v>
      </c>
      <c r="E48" s="129" t="s">
        <v>109</v>
      </c>
      <c r="F48" s="160" t="s">
        <v>504</v>
      </c>
      <c r="G48" s="129">
        <v>0.44</v>
      </c>
      <c r="H48" s="129">
        <v>3905</v>
      </c>
      <c r="I48" s="129">
        <v>1357</v>
      </c>
      <c r="J48" s="129">
        <v>3</v>
      </c>
      <c r="K48" s="129">
        <f t="shared" ref="K48:K53" si="48">J48</f>
        <v>3</v>
      </c>
      <c r="L48" s="145">
        <v>38.790910580000002</v>
      </c>
      <c r="M48" s="145">
        <v>-121.31400170000001</v>
      </c>
      <c r="N48" s="129" t="s">
        <v>354</v>
      </c>
      <c r="O48" s="129" t="s">
        <v>129</v>
      </c>
      <c r="P48" s="129" t="s">
        <v>94</v>
      </c>
      <c r="Q48" s="129" t="s">
        <v>123</v>
      </c>
      <c r="R48" s="129" t="s">
        <v>122</v>
      </c>
      <c r="S48" s="129" t="s">
        <v>96</v>
      </c>
      <c r="T48" s="129" t="s">
        <v>98</v>
      </c>
      <c r="U48" s="129">
        <v>3</v>
      </c>
      <c r="V48" s="129" t="s">
        <v>129</v>
      </c>
      <c r="W48" s="129" t="s">
        <v>96</v>
      </c>
      <c r="X48" s="129" t="s">
        <v>129</v>
      </c>
      <c r="Y48" s="129" t="s">
        <v>94</v>
      </c>
      <c r="Z48" s="129" t="s">
        <v>94</v>
      </c>
      <c r="AA48" s="129" t="s">
        <v>99</v>
      </c>
      <c r="AB48" s="81" t="str">
        <f>INDEX( '[1]Full Existing Stops'!$AS:$AS, MATCH(D48,'[1]Full Existing Stops'!$D:$D, 0))</f>
        <v>Y</v>
      </c>
      <c r="AC48" s="129" t="str">
        <f>INDEX( '[1]Full Existing Stops'!$AW:$AW, MATCH(D48,'[1]Full Existing Stops'!$D:$D, 0))</f>
        <v>8.5 x cont</v>
      </c>
      <c r="AD48" s="81">
        <v>8.5</v>
      </c>
      <c r="AE48" s="129" t="str">
        <f>INDEX( '[1]Full Existing Stops'!$AZ:$AZ, MATCH(D48,'[1]Full Existing Stops'!$D:$D, 0))</f>
        <v xml:space="preserve">Y </v>
      </c>
      <c r="AF48" s="129" t="s">
        <v>96</v>
      </c>
      <c r="AG48" s="129" t="s">
        <v>94</v>
      </c>
      <c r="AH48" s="81" t="s">
        <v>96</v>
      </c>
      <c r="AI48" s="81">
        <f>INDEX( '[1]Full Existing Stops'!$BJ:$BJ, MATCH(D48,'[1]Full Existing Stops'!$D:$D, 0))</f>
        <v>2</v>
      </c>
      <c r="AJ48" s="81" t="str">
        <f>INDEX( '[1]Full Existing Stops'!$BF:$BF, MATCH(D48,'[1]Full Existing Stops'!$D:$D, 0))</f>
        <v>Williams Technology Center</v>
      </c>
      <c r="AK48" s="81" t="s">
        <v>481</v>
      </c>
      <c r="AL48" s="81" t="s">
        <v>109</v>
      </c>
      <c r="AM48" s="81" t="s">
        <v>378</v>
      </c>
      <c r="AN48" s="81" t="str">
        <f>INDEX( '[1]Full Existing Stops'!$AG:$AG, MATCH(D48,'[1]Full Existing Stops'!$D:$D, 0))</f>
        <v>Y</v>
      </c>
      <c r="AO48" s="81" t="str">
        <f>INDEX( '[1]Full Existing Stops'!$AH:$AH, MATCH(D48,'[1]Full Existing Stops'!$D:$D, 0))</f>
        <v>Shelter</v>
      </c>
      <c r="AP48" s="129"/>
      <c r="AQ48" s="82" t="str">
        <f t="shared" ref="AQ48:BA57" si="49">IF(ISNUMBER(SEARCH(AQ$7,$N48)), "X", "")</f>
        <v/>
      </c>
      <c r="AR48" s="82" t="str">
        <f t="shared" si="49"/>
        <v/>
      </c>
      <c r="AS48" s="82" t="str">
        <f t="shared" si="49"/>
        <v/>
      </c>
      <c r="AT48" s="82" t="str">
        <f t="shared" si="49"/>
        <v/>
      </c>
      <c r="AU48" s="82" t="str">
        <f t="shared" si="49"/>
        <v/>
      </c>
      <c r="AV48" s="82" t="str">
        <f t="shared" si="49"/>
        <v/>
      </c>
      <c r="AW48" s="82" t="str">
        <f t="shared" si="49"/>
        <v/>
      </c>
      <c r="AX48" s="82" t="str">
        <f t="shared" si="49"/>
        <v/>
      </c>
      <c r="AY48" s="82" t="str">
        <f t="shared" si="49"/>
        <v>X</v>
      </c>
      <c r="AZ48" s="82" t="str">
        <f t="shared" si="49"/>
        <v/>
      </c>
      <c r="BA48" s="82" t="str">
        <f t="shared" si="49"/>
        <v/>
      </c>
      <c r="BB48" s="82"/>
      <c r="BC48" s="82" t="str">
        <f t="shared" si="29"/>
        <v>Roseville</v>
      </c>
      <c r="BD48" s="82" t="s">
        <v>159</v>
      </c>
      <c r="BE48" s="82">
        <f t="shared" si="30"/>
        <v>0.44</v>
      </c>
      <c r="BF48" s="204">
        <f t="shared" si="31"/>
        <v>0.44</v>
      </c>
      <c r="BG48" s="82"/>
      <c r="BH48" s="82" t="str">
        <f t="shared" si="32"/>
        <v/>
      </c>
      <c r="BI48" s="82" t="str">
        <f t="shared" si="33"/>
        <v/>
      </c>
      <c r="BJ48" s="82" t="str">
        <f t="shared" si="34"/>
        <v/>
      </c>
      <c r="BK48" s="82" t="str">
        <f t="shared" si="35"/>
        <v/>
      </c>
      <c r="BL48" s="82" t="str">
        <f t="shared" si="36"/>
        <v/>
      </c>
      <c r="BM48" s="82" t="str">
        <f t="shared" si="37"/>
        <v/>
      </c>
      <c r="BN48" s="82" t="str">
        <f t="shared" si="38"/>
        <v/>
      </c>
      <c r="BO48" s="82" t="str">
        <f t="shared" si="39"/>
        <v/>
      </c>
      <c r="BP48" s="82" t="str">
        <f t="shared" si="40"/>
        <v/>
      </c>
      <c r="BQ48" s="82" t="str">
        <f t="shared" si="41"/>
        <v/>
      </c>
      <c r="BR48" s="82"/>
      <c r="BS48" s="82" t="str">
        <f t="shared" si="42"/>
        <v/>
      </c>
      <c r="BT48" s="82" t="str">
        <f t="shared" ref="BT48:BT53" si="50">IF(OR(ISNUMBER(SEARCH("N", W48)), ISNUMBER(SEARCH("-", W48))), "X", "")</f>
        <v/>
      </c>
      <c r="BU48" s="82" t="str">
        <f t="shared" ref="BU48:BU53" si="51">IF(AND(BT48&lt;&gt;"X", OR(ISNUMBER(SEARCH("D", X48)), ISNUMBER(SEARCH("F", X48)))), "X", "")</f>
        <v/>
      </c>
      <c r="BV48" s="82" t="str">
        <f t="shared" ref="BV48:BV53" si="52">IF(OR(ISNUMBER(SEARCH("bad", AM48)),
       ISNUMBER(SEARCH("replace", AM48)),
       ISNUMBER(SEARCH("Map", AM48))),
    "",
IF(OR(ISNUMBER(SEARCH("N", AM48)),
       ISNUMBER(SEARCH("-", AM48)),
       ISNUMBER(SEARCH("X", AM48))),
    "X",
    ""))</f>
        <v/>
      </c>
      <c r="BW48" s="82" t="str">
        <f t="shared" ref="BW48:BW53" si="53">IF(AND(BV48&lt;&gt;"X",
        OR(ISNUMBER(SEARCH("D", AM48)),
           ISNUMBER(SEARCH("F", AM48)),
           ISNUMBER(SEARCH("bad", AM48)),
           ISNUMBER(SEARCH("replace", AM48)))),
   "X",
   "")</f>
        <v/>
      </c>
      <c r="BX48" s="82" t="str">
        <f t="shared" si="43"/>
        <v>X</v>
      </c>
      <c r="BY48" s="82" t="str">
        <f t="shared" si="44"/>
        <v>X</v>
      </c>
      <c r="BZ48" s="82"/>
      <c r="CA48" s="82"/>
      <c r="CB48" s="82"/>
      <c r="CC48" s="82"/>
      <c r="CD48" s="82" t="str">
        <f t="shared" si="45"/>
        <v/>
      </c>
      <c r="CE48" s="82"/>
      <c r="CF48" s="82"/>
      <c r="CG48" s="82" t="str">
        <f t="shared" si="46"/>
        <v/>
      </c>
      <c r="CH48" s="82" t="str">
        <f t="shared" si="47"/>
        <v/>
      </c>
      <c r="CI48" s="82"/>
      <c r="CJ48" s="42"/>
    </row>
    <row r="49" spans="2:88" x14ac:dyDescent="0.35">
      <c r="B49" s="27"/>
      <c r="C49" s="84">
        <v>240</v>
      </c>
      <c r="D49" s="126">
        <v>53285</v>
      </c>
      <c r="E49" s="127" t="s">
        <v>109</v>
      </c>
      <c r="F49" s="163" t="s">
        <v>505</v>
      </c>
      <c r="G49" s="127">
        <v>0.42</v>
      </c>
      <c r="H49" s="127">
        <v>6066</v>
      </c>
      <c r="I49" s="127">
        <v>3926</v>
      </c>
      <c r="J49" s="127">
        <v>3</v>
      </c>
      <c r="K49" s="127">
        <f t="shared" si="48"/>
        <v>3</v>
      </c>
      <c r="L49" s="146">
        <v>38.783918180000001</v>
      </c>
      <c r="M49" s="146">
        <v>-121.2718387</v>
      </c>
      <c r="N49" s="127" t="s">
        <v>353</v>
      </c>
      <c r="O49" s="127" t="s">
        <v>107</v>
      </c>
      <c r="P49" s="127" t="s">
        <v>96</v>
      </c>
      <c r="Q49" s="127" t="s">
        <v>94</v>
      </c>
      <c r="R49" s="127" t="s">
        <v>95</v>
      </c>
      <c r="S49" s="127" t="s">
        <v>96</v>
      </c>
      <c r="T49" s="127" t="s">
        <v>98</v>
      </c>
      <c r="U49" s="127" t="s">
        <v>122</v>
      </c>
      <c r="V49" s="127" t="s">
        <v>94</v>
      </c>
      <c r="W49" s="127" t="s">
        <v>94</v>
      </c>
      <c r="X49" s="127" t="s">
        <v>95</v>
      </c>
      <c r="Y49" s="127" t="s">
        <v>100</v>
      </c>
      <c r="Z49" s="127" t="s">
        <v>94</v>
      </c>
      <c r="AA49" s="127" t="s">
        <v>99</v>
      </c>
      <c r="AB49" s="85" t="str">
        <f>INDEX( '[1]Full Existing Stops'!$AS:$AS, MATCH(D49,'[1]Full Existing Stops'!$D:$D, 0))</f>
        <v>Y</v>
      </c>
      <c r="AC49" s="127" t="str">
        <f>INDEX( '[1]Full Existing Stops'!$AW:$AW, MATCH(D49,'[1]Full Existing Stops'!$D:$D, 0))</f>
        <v>8.5 x cont</v>
      </c>
      <c r="AD49" s="85">
        <v>8.5</v>
      </c>
      <c r="AE49" s="127" t="str">
        <f>INDEX( '[1]Full Existing Stops'!$AZ:$AZ, MATCH(D49,'[1]Full Existing Stops'!$D:$D, 0))</f>
        <v>Y</v>
      </c>
      <c r="AF49" s="127" t="s">
        <v>94</v>
      </c>
      <c r="AG49" s="127" t="s">
        <v>94</v>
      </c>
      <c r="AH49" s="85" t="s">
        <v>96</v>
      </c>
      <c r="AI49" s="85">
        <f>INDEX( '[1]Full Existing Stops'!$BJ:$BJ, MATCH(D49,'[1]Full Existing Stops'!$D:$D, 0))</f>
        <v>2</v>
      </c>
      <c r="AJ49" s="85" t="str">
        <f>INDEX( '[1]Full Existing Stops'!$BF:$BF, MATCH(D49,'[1]Full Existing Stops'!$D:$D, 0))</f>
        <v>Shopping, Restaurants</v>
      </c>
      <c r="AK49" s="85" t="s">
        <v>122</v>
      </c>
      <c r="AL49" s="85" t="s">
        <v>109</v>
      </c>
      <c r="AM49" s="85" t="s">
        <v>104</v>
      </c>
      <c r="AN49" s="85" t="str">
        <f>INDEX( '[1]Full Existing Stops'!$AG:$AG, MATCH(D49,'[1]Full Existing Stops'!$D:$D, 0))</f>
        <v>Y</v>
      </c>
      <c r="AO49" s="85" t="str">
        <f>INDEX( '[1]Full Existing Stops'!$AH:$AH, MATCH(D49,'[1]Full Existing Stops'!$D:$D, 0))</f>
        <v>Partial Trees</v>
      </c>
      <c r="AP49" s="127"/>
      <c r="AQ49" s="86" t="str">
        <f t="shared" si="49"/>
        <v/>
      </c>
      <c r="AR49" s="86" t="str">
        <f t="shared" si="49"/>
        <v/>
      </c>
      <c r="AS49" s="86" t="str">
        <f t="shared" si="49"/>
        <v/>
      </c>
      <c r="AT49" s="86" t="str">
        <f t="shared" si="49"/>
        <v/>
      </c>
      <c r="AU49" s="86" t="str">
        <f t="shared" si="49"/>
        <v/>
      </c>
      <c r="AV49" s="86" t="str">
        <f t="shared" si="49"/>
        <v/>
      </c>
      <c r="AW49" s="86" t="str">
        <f t="shared" si="49"/>
        <v/>
      </c>
      <c r="AX49" s="86" t="str">
        <f t="shared" si="49"/>
        <v>X</v>
      </c>
      <c r="AY49" s="86" t="str">
        <f t="shared" si="49"/>
        <v/>
      </c>
      <c r="AZ49" s="86" t="str">
        <f t="shared" si="49"/>
        <v/>
      </c>
      <c r="BA49" s="86" t="str">
        <f t="shared" si="49"/>
        <v/>
      </c>
      <c r="BB49" s="86"/>
      <c r="BC49" s="86" t="str">
        <f t="shared" si="29"/>
        <v>Roseville</v>
      </c>
      <c r="BD49" s="86" t="s">
        <v>159</v>
      </c>
      <c r="BE49" s="82">
        <f t="shared" si="30"/>
        <v>0.42</v>
      </c>
      <c r="BF49" s="205">
        <f t="shared" si="31"/>
        <v>0.42</v>
      </c>
      <c r="BG49" s="86"/>
      <c r="BH49" s="86" t="str">
        <f t="shared" si="32"/>
        <v/>
      </c>
      <c r="BI49" s="86" t="str">
        <f t="shared" si="33"/>
        <v/>
      </c>
      <c r="BJ49" s="86" t="str">
        <f t="shared" si="34"/>
        <v/>
      </c>
      <c r="BK49" s="86" t="str">
        <f t="shared" si="35"/>
        <v>X</v>
      </c>
      <c r="BL49" s="86" t="str">
        <f t="shared" si="36"/>
        <v/>
      </c>
      <c r="BM49" s="86" t="str">
        <f t="shared" si="37"/>
        <v/>
      </c>
      <c r="BN49" s="86" t="str">
        <f t="shared" si="38"/>
        <v/>
      </c>
      <c r="BO49" s="86" t="str">
        <f t="shared" si="39"/>
        <v/>
      </c>
      <c r="BP49" s="86" t="str">
        <f t="shared" si="40"/>
        <v>X</v>
      </c>
      <c r="BQ49" s="86" t="str">
        <f t="shared" si="41"/>
        <v/>
      </c>
      <c r="BR49" s="86"/>
      <c r="BS49" s="86" t="str">
        <f t="shared" si="42"/>
        <v>X</v>
      </c>
      <c r="BT49" s="86" t="str">
        <f t="shared" si="50"/>
        <v>X</v>
      </c>
      <c r="BU49" s="86" t="str">
        <f t="shared" si="51"/>
        <v/>
      </c>
      <c r="BV49" s="86" t="str">
        <f t="shared" si="52"/>
        <v>X</v>
      </c>
      <c r="BW49" s="86" t="str">
        <f t="shared" si="53"/>
        <v/>
      </c>
      <c r="BX49" s="86" t="str">
        <f t="shared" si="43"/>
        <v>X</v>
      </c>
      <c r="BY49" s="86" t="str">
        <f t="shared" si="44"/>
        <v>X</v>
      </c>
      <c r="BZ49" s="86"/>
      <c r="CA49" s="86"/>
      <c r="CB49" s="86"/>
      <c r="CC49" s="86"/>
      <c r="CD49" s="86" t="str">
        <f t="shared" si="45"/>
        <v/>
      </c>
      <c r="CE49" s="86"/>
      <c r="CF49" s="86"/>
      <c r="CG49" s="86" t="str">
        <f t="shared" si="46"/>
        <v/>
      </c>
      <c r="CH49" s="86" t="str">
        <f t="shared" si="47"/>
        <v/>
      </c>
      <c r="CI49" s="86"/>
      <c r="CJ49" s="43"/>
    </row>
    <row r="50" spans="2:88" x14ac:dyDescent="0.35">
      <c r="B50" s="25"/>
      <c r="C50" s="80">
        <v>254</v>
      </c>
      <c r="D50" s="128">
        <v>53313</v>
      </c>
      <c r="E50" s="129" t="s">
        <v>109</v>
      </c>
      <c r="F50" s="160" t="s">
        <v>506</v>
      </c>
      <c r="G50" s="129">
        <v>0.42</v>
      </c>
      <c r="H50" s="129">
        <v>8516</v>
      </c>
      <c r="I50" s="129">
        <v>2609</v>
      </c>
      <c r="J50" s="129">
        <v>3</v>
      </c>
      <c r="K50" s="129">
        <f t="shared" si="48"/>
        <v>3</v>
      </c>
      <c r="L50" s="145">
        <v>38.741829080000002</v>
      </c>
      <c r="M50" s="145">
        <v>-121.2357415</v>
      </c>
      <c r="N50" s="129" t="s">
        <v>352</v>
      </c>
      <c r="O50" s="129" t="s">
        <v>107</v>
      </c>
      <c r="P50" s="129" t="s">
        <v>94</v>
      </c>
      <c r="Q50" s="129" t="s">
        <v>94</v>
      </c>
      <c r="R50" s="129" t="s">
        <v>95</v>
      </c>
      <c r="S50" s="129" t="s">
        <v>107</v>
      </c>
      <c r="T50" s="129" t="s">
        <v>98</v>
      </c>
      <c r="U50" s="129" t="s">
        <v>122</v>
      </c>
      <c r="V50" s="129" t="s">
        <v>94</v>
      </c>
      <c r="W50" s="129" t="s">
        <v>94</v>
      </c>
      <c r="X50" s="129" t="s">
        <v>98</v>
      </c>
      <c r="Y50" s="129" t="s">
        <v>94</v>
      </c>
      <c r="Z50" s="129" t="s">
        <v>94</v>
      </c>
      <c r="AA50" s="129" t="s">
        <v>99</v>
      </c>
      <c r="AB50" s="81" t="str">
        <f>INDEX( '[1]Full Existing Stops'!$AS:$AS, MATCH(D50,'[1]Full Existing Stops'!$D:$D, 0))</f>
        <v>Y</v>
      </c>
      <c r="AC50" s="129" t="str">
        <f>INDEX( '[1]Full Existing Stops'!$AW:$AW, MATCH(D50,'[1]Full Existing Stops'!$D:$D, 0))</f>
        <v>8.5 x cont</v>
      </c>
      <c r="AD50" s="81">
        <v>8.5</v>
      </c>
      <c r="AE50" s="129" t="str">
        <f>INDEX( '[1]Full Existing Stops'!$AZ:$AZ, MATCH(D50,'[1]Full Existing Stops'!$D:$D, 0))</f>
        <v>Y</v>
      </c>
      <c r="AF50" s="129" t="s">
        <v>94</v>
      </c>
      <c r="AG50" s="129" t="s">
        <v>94</v>
      </c>
      <c r="AH50" s="81" t="s">
        <v>96</v>
      </c>
      <c r="AI50" s="81">
        <f>INDEX( '[1]Full Existing Stops'!$BJ:$BJ, MATCH(D50,'[1]Full Existing Stops'!$D:$D, 0))</f>
        <v>2</v>
      </c>
      <c r="AJ50" s="81" t="str">
        <f>INDEX( '[1]Full Existing Stops'!$BF:$BF, MATCH(D50,'[1]Full Existing Stops'!$D:$D, 0))</f>
        <v>Aspire Wellness Center, NA</v>
      </c>
      <c r="AK50" s="81" t="s">
        <v>122</v>
      </c>
      <c r="AL50" s="81" t="s">
        <v>109</v>
      </c>
      <c r="AM50" s="81" t="s">
        <v>104</v>
      </c>
      <c r="AN50" s="81" t="str">
        <f>INDEX( '[1]Full Existing Stops'!$AG:$AG, MATCH(D50,'[1]Full Existing Stops'!$D:$D, 0))</f>
        <v>Y</v>
      </c>
      <c r="AO50" s="81" t="str">
        <f>INDEX( '[1]Full Existing Stops'!$AH:$AH, MATCH(D50,'[1]Full Existing Stops'!$D:$D, 0))</f>
        <v>Partial Trees</v>
      </c>
      <c r="AP50" s="129"/>
      <c r="AQ50" s="82" t="str">
        <f t="shared" si="49"/>
        <v/>
      </c>
      <c r="AR50" s="82" t="str">
        <f t="shared" si="49"/>
        <v/>
      </c>
      <c r="AS50" s="82" t="str">
        <f t="shared" si="49"/>
        <v/>
      </c>
      <c r="AT50" s="82" t="str">
        <f t="shared" si="49"/>
        <v/>
      </c>
      <c r="AU50" s="82" t="str">
        <f t="shared" si="49"/>
        <v/>
      </c>
      <c r="AV50" s="82" t="str">
        <f t="shared" si="49"/>
        <v/>
      </c>
      <c r="AW50" s="82" t="str">
        <f t="shared" si="49"/>
        <v>X</v>
      </c>
      <c r="AX50" s="82" t="str">
        <f t="shared" si="49"/>
        <v/>
      </c>
      <c r="AY50" s="82" t="str">
        <f t="shared" si="49"/>
        <v/>
      </c>
      <c r="AZ50" s="82" t="str">
        <f t="shared" si="49"/>
        <v/>
      </c>
      <c r="BA50" s="82" t="str">
        <f t="shared" si="49"/>
        <v/>
      </c>
      <c r="BB50" s="82"/>
      <c r="BC50" s="82" t="str">
        <f t="shared" si="29"/>
        <v>Roseville</v>
      </c>
      <c r="BD50" s="82" t="s">
        <v>159</v>
      </c>
      <c r="BE50" s="82">
        <f t="shared" si="30"/>
        <v>0.42</v>
      </c>
      <c r="BF50" s="204">
        <f t="shared" si="31"/>
        <v>0.42</v>
      </c>
      <c r="BG50" s="82"/>
      <c r="BH50" s="82" t="str">
        <f t="shared" si="32"/>
        <v/>
      </c>
      <c r="BI50" s="82" t="str">
        <f t="shared" si="33"/>
        <v/>
      </c>
      <c r="BJ50" s="82" t="str">
        <f t="shared" si="34"/>
        <v/>
      </c>
      <c r="BK50" s="82" t="str">
        <f t="shared" si="35"/>
        <v/>
      </c>
      <c r="BL50" s="82" t="str">
        <f t="shared" si="36"/>
        <v/>
      </c>
      <c r="BM50" s="82" t="str">
        <f t="shared" si="37"/>
        <v/>
      </c>
      <c r="BN50" s="82" t="str">
        <f t="shared" si="38"/>
        <v/>
      </c>
      <c r="BO50" s="82" t="str">
        <f t="shared" si="39"/>
        <v/>
      </c>
      <c r="BP50" s="82" t="str">
        <f t="shared" si="40"/>
        <v>X</v>
      </c>
      <c r="BQ50" s="82" t="str">
        <f t="shared" si="41"/>
        <v/>
      </c>
      <c r="BR50" s="82"/>
      <c r="BS50" s="82" t="str">
        <f t="shared" si="42"/>
        <v>X</v>
      </c>
      <c r="BT50" s="82" t="str">
        <f t="shared" si="50"/>
        <v>X</v>
      </c>
      <c r="BU50" s="82" t="str">
        <f t="shared" si="51"/>
        <v/>
      </c>
      <c r="BV50" s="82" t="str">
        <f t="shared" si="52"/>
        <v>X</v>
      </c>
      <c r="BW50" s="82" t="str">
        <f t="shared" si="53"/>
        <v/>
      </c>
      <c r="BX50" s="82" t="str">
        <f t="shared" si="43"/>
        <v>X</v>
      </c>
      <c r="BY50" s="82" t="str">
        <f t="shared" si="44"/>
        <v>X</v>
      </c>
      <c r="BZ50" s="82"/>
      <c r="CA50" s="82"/>
      <c r="CB50" s="82"/>
      <c r="CC50" s="82"/>
      <c r="CD50" s="82" t="str">
        <f t="shared" si="45"/>
        <v/>
      </c>
      <c r="CE50" s="82"/>
      <c r="CF50" s="82"/>
      <c r="CG50" s="82" t="str">
        <f t="shared" si="46"/>
        <v/>
      </c>
      <c r="CH50" s="82" t="str">
        <f t="shared" si="47"/>
        <v/>
      </c>
      <c r="CI50" s="82"/>
      <c r="CJ50" s="42"/>
    </row>
    <row r="51" spans="2:88" x14ac:dyDescent="0.35">
      <c r="B51" s="27"/>
      <c r="C51" s="84">
        <v>154</v>
      </c>
      <c r="D51" s="126">
        <v>53008</v>
      </c>
      <c r="E51" s="127" t="s">
        <v>109</v>
      </c>
      <c r="F51" s="163" t="s">
        <v>507</v>
      </c>
      <c r="G51" s="127">
        <v>0.39</v>
      </c>
      <c r="H51" s="127">
        <v>1518</v>
      </c>
      <c r="I51" s="127">
        <v>6829</v>
      </c>
      <c r="J51" s="127">
        <v>3</v>
      </c>
      <c r="K51" s="127">
        <f t="shared" si="48"/>
        <v>3</v>
      </c>
      <c r="L51" s="146">
        <v>38.758589000000001</v>
      </c>
      <c r="M51" s="146">
        <v>-121.31014500000001</v>
      </c>
      <c r="N51" s="127" t="s">
        <v>354</v>
      </c>
      <c r="O51" s="127" t="s">
        <v>129</v>
      </c>
      <c r="P51" s="127" t="s">
        <v>94</v>
      </c>
      <c r="Q51" s="127" t="s">
        <v>94</v>
      </c>
      <c r="R51" s="127" t="s">
        <v>95</v>
      </c>
      <c r="S51" s="127" t="s">
        <v>123</v>
      </c>
      <c r="T51" s="127" t="s">
        <v>122</v>
      </c>
      <c r="U51" s="127" t="s">
        <v>122</v>
      </c>
      <c r="V51" s="127" t="s">
        <v>94</v>
      </c>
      <c r="W51" s="127" t="s">
        <v>94</v>
      </c>
      <c r="X51" s="127" t="s">
        <v>95</v>
      </c>
      <c r="Y51" s="127" t="s">
        <v>94</v>
      </c>
      <c r="Z51" s="127" t="s">
        <v>96</v>
      </c>
      <c r="AA51" s="127" t="s">
        <v>99</v>
      </c>
      <c r="AB51" s="85" t="str">
        <f>INDEX( '[1]Full Existing Stops'!$AS:$AS, MATCH(D51,'[1]Full Existing Stops'!$D:$D, 0))</f>
        <v>Y</v>
      </c>
      <c r="AC51" s="127" t="str">
        <f>INDEX( '[1]Full Existing Stops'!$AW:$AW, MATCH(D51,'[1]Full Existing Stops'!$D:$D, 0))</f>
        <v>8.5 x cont</v>
      </c>
      <c r="AD51" s="85">
        <v>8.5</v>
      </c>
      <c r="AE51" s="127" t="str">
        <f>INDEX( '[1]Full Existing Stops'!$AZ:$AZ, MATCH(D51,'[1]Full Existing Stops'!$D:$D, 0))</f>
        <v>Y</v>
      </c>
      <c r="AF51" s="127" t="s">
        <v>94</v>
      </c>
      <c r="AG51" s="127" t="s">
        <v>94</v>
      </c>
      <c r="AH51" s="85" t="s">
        <v>96</v>
      </c>
      <c r="AI51" s="85">
        <f>INDEX( '[1]Full Existing Stops'!$BJ:$BJ, MATCH(D51,'[1]Full Existing Stops'!$D:$D, 0))</f>
        <v>2</v>
      </c>
      <c r="AJ51" s="85" t="str">
        <f>INDEX( '[1]Full Existing Stops'!$BF:$BF, MATCH(D51,'[1]Full Existing Stops'!$D:$D, 0))</f>
        <v>Residential</v>
      </c>
      <c r="AK51" s="85" t="s">
        <v>508</v>
      </c>
      <c r="AL51" s="85" t="s">
        <v>109</v>
      </c>
      <c r="AM51" s="85" t="s">
        <v>104</v>
      </c>
      <c r="AN51" s="85" t="str">
        <f>INDEX( '[1]Full Existing Stops'!$AG:$AG, MATCH(D51,'[1]Full Existing Stops'!$D:$D, 0))</f>
        <v>Y</v>
      </c>
      <c r="AO51" s="85" t="str">
        <f>INDEX( '[1]Full Existing Stops'!$AH:$AH, MATCH(D51,'[1]Full Existing Stops'!$D:$D, 0))</f>
        <v>Trees</v>
      </c>
      <c r="AP51" s="127"/>
      <c r="AQ51" s="86" t="str">
        <f t="shared" si="49"/>
        <v/>
      </c>
      <c r="AR51" s="86" t="str">
        <f t="shared" si="49"/>
        <v/>
      </c>
      <c r="AS51" s="86" t="str">
        <f t="shared" si="49"/>
        <v/>
      </c>
      <c r="AT51" s="86" t="str">
        <f t="shared" si="49"/>
        <v/>
      </c>
      <c r="AU51" s="86" t="str">
        <f t="shared" si="49"/>
        <v/>
      </c>
      <c r="AV51" s="86" t="str">
        <f t="shared" si="49"/>
        <v/>
      </c>
      <c r="AW51" s="86" t="str">
        <f t="shared" si="49"/>
        <v/>
      </c>
      <c r="AX51" s="86" t="str">
        <f t="shared" si="49"/>
        <v/>
      </c>
      <c r="AY51" s="86" t="str">
        <f t="shared" si="49"/>
        <v>X</v>
      </c>
      <c r="AZ51" s="86" t="str">
        <f t="shared" si="49"/>
        <v/>
      </c>
      <c r="BA51" s="86" t="str">
        <f t="shared" si="49"/>
        <v/>
      </c>
      <c r="BB51" s="86"/>
      <c r="BC51" s="86" t="str">
        <f t="shared" si="29"/>
        <v>Roseville</v>
      </c>
      <c r="BD51" s="86" t="s">
        <v>159</v>
      </c>
      <c r="BE51" s="82">
        <f t="shared" si="30"/>
        <v>0.39</v>
      </c>
      <c r="BF51" s="205">
        <f t="shared" si="31"/>
        <v>0.39</v>
      </c>
      <c r="BG51" s="86"/>
      <c r="BH51" s="86" t="str">
        <f t="shared" si="32"/>
        <v/>
      </c>
      <c r="BI51" s="86" t="str">
        <f t="shared" si="33"/>
        <v/>
      </c>
      <c r="BJ51" s="86" t="str">
        <f t="shared" si="34"/>
        <v/>
      </c>
      <c r="BK51" s="86" t="str">
        <f t="shared" si="35"/>
        <v/>
      </c>
      <c r="BL51" s="86" t="str">
        <f t="shared" si="36"/>
        <v/>
      </c>
      <c r="BM51" s="86" t="str">
        <f t="shared" si="37"/>
        <v/>
      </c>
      <c r="BN51" s="86" t="str">
        <f t="shared" si="38"/>
        <v/>
      </c>
      <c r="BO51" s="86" t="str">
        <f t="shared" si="39"/>
        <v/>
      </c>
      <c r="BP51" s="86" t="str">
        <f t="shared" si="40"/>
        <v>X</v>
      </c>
      <c r="BQ51" s="86" t="str">
        <f t="shared" si="41"/>
        <v/>
      </c>
      <c r="BR51" s="86"/>
      <c r="BS51" s="86" t="str">
        <f t="shared" si="42"/>
        <v>X</v>
      </c>
      <c r="BT51" s="86" t="str">
        <f t="shared" si="50"/>
        <v>X</v>
      </c>
      <c r="BU51" s="86" t="str">
        <f t="shared" si="51"/>
        <v/>
      </c>
      <c r="BV51" s="86" t="str">
        <f t="shared" si="52"/>
        <v>X</v>
      </c>
      <c r="BW51" s="86" t="str">
        <f t="shared" si="53"/>
        <v/>
      </c>
      <c r="BX51" s="86" t="str">
        <f t="shared" si="43"/>
        <v>X</v>
      </c>
      <c r="BY51" s="86" t="str">
        <f t="shared" si="44"/>
        <v>X</v>
      </c>
      <c r="BZ51" s="86"/>
      <c r="CA51" s="86"/>
      <c r="CB51" s="86"/>
      <c r="CC51" s="86"/>
      <c r="CD51" s="86" t="str">
        <f t="shared" si="45"/>
        <v/>
      </c>
      <c r="CE51" s="86"/>
      <c r="CF51" s="86"/>
      <c r="CG51" s="86" t="str">
        <f t="shared" si="46"/>
        <v/>
      </c>
      <c r="CH51" s="86" t="str">
        <f t="shared" si="47"/>
        <v/>
      </c>
      <c r="CI51" s="86"/>
      <c r="CJ51" s="43"/>
    </row>
    <row r="52" spans="2:88" x14ac:dyDescent="0.35">
      <c r="B52" s="25"/>
      <c r="C52" s="80">
        <v>200</v>
      </c>
      <c r="D52" s="128">
        <v>53105</v>
      </c>
      <c r="E52" s="129" t="s">
        <v>109</v>
      </c>
      <c r="F52" s="160" t="s">
        <v>509</v>
      </c>
      <c r="G52" s="129">
        <v>0.35</v>
      </c>
      <c r="H52" s="129">
        <v>6607</v>
      </c>
      <c r="I52" s="129">
        <v>4773</v>
      </c>
      <c r="J52" s="129">
        <v>3</v>
      </c>
      <c r="K52" s="129">
        <f t="shared" si="48"/>
        <v>3</v>
      </c>
      <c r="L52" s="145">
        <v>38.732079450000001</v>
      </c>
      <c r="M52" s="145">
        <v>-121.2906289</v>
      </c>
      <c r="N52" s="129" t="s">
        <v>129</v>
      </c>
      <c r="O52" s="129" t="s">
        <v>98</v>
      </c>
      <c r="P52" s="129" t="s">
        <v>94</v>
      </c>
      <c r="Q52" s="129" t="s">
        <v>94</v>
      </c>
      <c r="R52" s="129" t="s">
        <v>95</v>
      </c>
      <c r="S52" s="129" t="s">
        <v>96</v>
      </c>
      <c r="T52" s="129" t="s">
        <v>97</v>
      </c>
      <c r="U52" s="129" t="s">
        <v>98</v>
      </c>
      <c r="V52" s="129" t="s">
        <v>122</v>
      </c>
      <c r="W52" s="129" t="s">
        <v>94</v>
      </c>
      <c r="X52" s="129" t="s">
        <v>98</v>
      </c>
      <c r="Y52" s="129" t="s">
        <v>94</v>
      </c>
      <c r="Z52" s="129" t="s">
        <v>94</v>
      </c>
      <c r="AA52" s="129" t="s">
        <v>99</v>
      </c>
      <c r="AB52" s="81" t="str">
        <f>INDEX( '[1]Full Existing Stops'!$AS:$AS, MATCH(D52,'[1]Full Existing Stops'!$D:$D, 0))</f>
        <v>Y</v>
      </c>
      <c r="AC52" s="129" t="str">
        <f>INDEX( '[1]Full Existing Stops'!$AW:$AW, MATCH(D52,'[1]Full Existing Stops'!$D:$D, 0))</f>
        <v>4.5 cont</v>
      </c>
      <c r="AD52" s="81">
        <v>4.5</v>
      </c>
      <c r="AE52" s="129" t="str">
        <f>INDEX( '[1]Full Existing Stops'!$AZ:$AZ, MATCH(D52,'[1]Full Existing Stops'!$D:$D, 0))</f>
        <v>Y</v>
      </c>
      <c r="AF52" s="129" t="s">
        <v>96</v>
      </c>
      <c r="AG52" s="129" t="s">
        <v>94</v>
      </c>
      <c r="AH52" s="81" t="s">
        <v>96</v>
      </c>
      <c r="AI52" s="81" t="str">
        <f>INDEX( '[1]Full Existing Stops'!$BJ:$BJ, MATCH(D52,'[1]Full Existing Stops'!$D:$D, 0))</f>
        <v>X</v>
      </c>
      <c r="AJ52" s="81" t="str">
        <f>INDEX( '[1]Full Existing Stops'!$BF:$BF, MATCH(D52,'[1]Full Existing Stops'!$D:$D, 0))</f>
        <v xml:space="preserve"> - </v>
      </c>
      <c r="AK52" s="81" t="s">
        <v>122</v>
      </c>
      <c r="AL52" s="81" t="s">
        <v>109</v>
      </c>
      <c r="AM52" s="81" t="s">
        <v>104</v>
      </c>
      <c r="AN52" s="81" t="str">
        <f>INDEX( '[1]Full Existing Stops'!$AG:$AG, MATCH(D52,'[1]Full Existing Stops'!$D:$D, 0))</f>
        <v>N</v>
      </c>
      <c r="AO52" s="81" t="str">
        <f>INDEX( '[1]Full Existing Stops'!$AH:$AH, MATCH(D52,'[1]Full Existing Stops'!$D:$D, 0))</f>
        <v xml:space="preserve"> - </v>
      </c>
      <c r="AP52" s="129"/>
      <c r="AQ52" s="82" t="str">
        <f t="shared" si="49"/>
        <v/>
      </c>
      <c r="AR52" s="82" t="str">
        <f t="shared" si="49"/>
        <v>X</v>
      </c>
      <c r="AS52" s="82" t="str">
        <f t="shared" si="49"/>
        <v/>
      </c>
      <c r="AT52" s="82" t="str">
        <f t="shared" si="49"/>
        <v/>
      </c>
      <c r="AU52" s="82" t="str">
        <f t="shared" si="49"/>
        <v/>
      </c>
      <c r="AV52" s="82" t="str">
        <f t="shared" si="49"/>
        <v/>
      </c>
      <c r="AW52" s="82" t="str">
        <f t="shared" si="49"/>
        <v/>
      </c>
      <c r="AX52" s="82" t="str">
        <f t="shared" si="49"/>
        <v/>
      </c>
      <c r="AY52" s="82" t="str">
        <f t="shared" si="49"/>
        <v/>
      </c>
      <c r="AZ52" s="82" t="str">
        <f t="shared" si="49"/>
        <v/>
      </c>
      <c r="BA52" s="82" t="str">
        <f t="shared" si="49"/>
        <v/>
      </c>
      <c r="BB52" s="82"/>
      <c r="BC52" s="82" t="str">
        <f t="shared" si="29"/>
        <v>Roseville</v>
      </c>
      <c r="BD52" s="82"/>
      <c r="BE52" s="82">
        <f t="shared" si="30"/>
        <v>0.35</v>
      </c>
      <c r="BF52" s="204">
        <f t="shared" si="31"/>
        <v>0.35</v>
      </c>
      <c r="BG52" s="82"/>
      <c r="BH52" s="82" t="str">
        <f t="shared" si="32"/>
        <v/>
      </c>
      <c r="BI52" s="82" t="str">
        <f t="shared" si="33"/>
        <v>X</v>
      </c>
      <c r="BJ52" s="82" t="str">
        <f t="shared" si="34"/>
        <v/>
      </c>
      <c r="BK52" s="82" t="str">
        <f t="shared" si="35"/>
        <v/>
      </c>
      <c r="BL52" s="82" t="str">
        <f t="shared" si="36"/>
        <v/>
      </c>
      <c r="BM52" s="82" t="str">
        <f t="shared" si="37"/>
        <v>X</v>
      </c>
      <c r="BN52" s="82">
        <f t="shared" si="38"/>
        <v>3.5</v>
      </c>
      <c r="BO52" s="82" t="str">
        <f t="shared" si="39"/>
        <v/>
      </c>
      <c r="BP52" s="82" t="str">
        <f t="shared" si="40"/>
        <v>X</v>
      </c>
      <c r="BQ52" s="82" t="str">
        <f t="shared" si="41"/>
        <v/>
      </c>
      <c r="BR52" s="82"/>
      <c r="BS52" s="82" t="str">
        <f t="shared" si="42"/>
        <v/>
      </c>
      <c r="BT52" s="82" t="str">
        <f t="shared" si="50"/>
        <v>X</v>
      </c>
      <c r="BU52" s="82" t="str">
        <f t="shared" si="51"/>
        <v/>
      </c>
      <c r="BV52" s="82" t="str">
        <f t="shared" si="52"/>
        <v>X</v>
      </c>
      <c r="BW52" s="82" t="str">
        <f t="shared" si="53"/>
        <v/>
      </c>
      <c r="BX52" s="82" t="str">
        <f t="shared" si="43"/>
        <v>X</v>
      </c>
      <c r="BY52" s="82" t="str">
        <f t="shared" si="44"/>
        <v>X</v>
      </c>
      <c r="BZ52" s="82"/>
      <c r="CA52" s="82"/>
      <c r="CB52" s="82"/>
      <c r="CC52" s="82"/>
      <c r="CD52" s="82" t="str">
        <f t="shared" si="45"/>
        <v>X</v>
      </c>
      <c r="CE52" s="82"/>
      <c r="CF52" s="82"/>
      <c r="CG52" s="82" t="str">
        <f t="shared" si="46"/>
        <v>X</v>
      </c>
      <c r="CH52" s="82" t="str">
        <f t="shared" si="47"/>
        <v/>
      </c>
      <c r="CI52" s="82"/>
      <c r="CJ52" s="42"/>
    </row>
    <row r="53" spans="2:88" x14ac:dyDescent="0.35">
      <c r="B53" s="27"/>
      <c r="C53" s="84">
        <v>178</v>
      </c>
      <c r="D53" s="126">
        <v>53051</v>
      </c>
      <c r="E53" s="127" t="s">
        <v>109</v>
      </c>
      <c r="F53" s="163" t="s">
        <v>510</v>
      </c>
      <c r="G53" s="127">
        <v>0.32</v>
      </c>
      <c r="H53" s="127">
        <v>1561</v>
      </c>
      <c r="I53" s="127">
        <v>7028</v>
      </c>
      <c r="J53" s="127">
        <v>3</v>
      </c>
      <c r="K53" s="127">
        <f t="shared" si="48"/>
        <v>3</v>
      </c>
      <c r="L53" s="146">
        <v>38.759057149999997</v>
      </c>
      <c r="M53" s="146">
        <v>-121.3003519</v>
      </c>
      <c r="N53" s="127" t="s">
        <v>165</v>
      </c>
      <c r="O53" s="127" t="s">
        <v>107</v>
      </c>
      <c r="P53" s="127" t="s">
        <v>94</v>
      </c>
      <c r="Q53" s="127" t="s">
        <v>94</v>
      </c>
      <c r="R53" s="127" t="s">
        <v>95</v>
      </c>
      <c r="S53" s="127" t="s">
        <v>107</v>
      </c>
      <c r="T53" s="127" t="s">
        <v>98</v>
      </c>
      <c r="U53" s="127">
        <v>2</v>
      </c>
      <c r="V53" s="127" t="s">
        <v>129</v>
      </c>
      <c r="W53" s="127" t="s">
        <v>96</v>
      </c>
      <c r="X53" s="127" t="s">
        <v>108</v>
      </c>
      <c r="Y53" s="127" t="s">
        <v>94</v>
      </c>
      <c r="Z53" s="127" t="s">
        <v>96</v>
      </c>
      <c r="AA53" s="127" t="s">
        <v>99</v>
      </c>
      <c r="AB53" s="85" t="str">
        <f>INDEX( '[1]Full Existing Stops'!$AS:$AS, MATCH(D53,'[1]Full Existing Stops'!$D:$D, 0))</f>
        <v>Y</v>
      </c>
      <c r="AC53" s="127" t="str">
        <f>INDEX( '[1]Full Existing Stops'!$AW:$AW, MATCH(D53,'[1]Full Existing Stops'!$D:$D, 0))</f>
        <v>8.5 x cont</v>
      </c>
      <c r="AD53" s="85">
        <v>8.5</v>
      </c>
      <c r="AE53" s="127" t="str">
        <f>INDEX( '[1]Full Existing Stops'!$AZ:$AZ, MATCH(D53,'[1]Full Existing Stops'!$D:$D, 0))</f>
        <v>Y</v>
      </c>
      <c r="AF53" s="127" t="s">
        <v>96</v>
      </c>
      <c r="AG53" s="127" t="s">
        <v>94</v>
      </c>
      <c r="AH53" s="85" t="s">
        <v>94</v>
      </c>
      <c r="AI53" s="85">
        <f>INDEX( '[1]Full Existing Stops'!$BJ:$BJ, MATCH(D53,'[1]Full Existing Stops'!$D:$D, 0))</f>
        <v>2</v>
      </c>
      <c r="AJ53" s="85" t="str">
        <f>INDEX( '[1]Full Existing Stops'!$BF:$BF, MATCH(D53,'[1]Full Existing Stops'!$D:$D, 0))</f>
        <v>Residential</v>
      </c>
      <c r="AK53" s="85" t="s">
        <v>122</v>
      </c>
      <c r="AL53" s="85" t="s">
        <v>109</v>
      </c>
      <c r="AM53" s="85" t="s">
        <v>104</v>
      </c>
      <c r="AN53" s="85" t="str">
        <f>INDEX( '[1]Full Existing Stops'!$AG:$AG, MATCH(D53,'[1]Full Existing Stops'!$D:$D, 0))</f>
        <v>Y</v>
      </c>
      <c r="AO53" s="85" t="str">
        <f>INDEX( '[1]Full Existing Stops'!$AH:$AH, MATCH(D53,'[1]Full Existing Stops'!$D:$D, 0))</f>
        <v>Shelter</v>
      </c>
      <c r="AP53" s="127"/>
      <c r="AQ53" s="86" t="str">
        <f t="shared" si="49"/>
        <v/>
      </c>
      <c r="AR53" s="86" t="str">
        <f t="shared" si="49"/>
        <v/>
      </c>
      <c r="AS53" s="86" t="str">
        <f t="shared" si="49"/>
        <v/>
      </c>
      <c r="AT53" s="86" t="str">
        <f t="shared" si="49"/>
        <v>X</v>
      </c>
      <c r="AU53" s="86" t="str">
        <f t="shared" si="49"/>
        <v/>
      </c>
      <c r="AV53" s="86" t="str">
        <f t="shared" si="49"/>
        <v/>
      </c>
      <c r="AW53" s="86" t="str">
        <f t="shared" si="49"/>
        <v/>
      </c>
      <c r="AX53" s="86" t="str">
        <f t="shared" si="49"/>
        <v/>
      </c>
      <c r="AY53" s="86" t="str">
        <f t="shared" si="49"/>
        <v/>
      </c>
      <c r="AZ53" s="86" t="str">
        <f t="shared" si="49"/>
        <v/>
      </c>
      <c r="BA53" s="86" t="str">
        <f t="shared" si="49"/>
        <v/>
      </c>
      <c r="BB53" s="86"/>
      <c r="BC53" s="86" t="str">
        <f t="shared" si="29"/>
        <v>Roseville</v>
      </c>
      <c r="BD53" s="86" t="s">
        <v>159</v>
      </c>
      <c r="BE53" s="82">
        <f t="shared" si="30"/>
        <v>0.32</v>
      </c>
      <c r="BF53" s="205">
        <f t="shared" si="31"/>
        <v>0.32</v>
      </c>
      <c r="BG53" s="86"/>
      <c r="BH53" s="86" t="str">
        <f t="shared" si="32"/>
        <v/>
      </c>
      <c r="BI53" s="86" t="str">
        <f t="shared" si="33"/>
        <v/>
      </c>
      <c r="BJ53" s="86" t="str">
        <f t="shared" si="34"/>
        <v/>
      </c>
      <c r="BK53" s="86" t="str">
        <f t="shared" si="35"/>
        <v/>
      </c>
      <c r="BL53" s="86" t="str">
        <f t="shared" si="36"/>
        <v/>
      </c>
      <c r="BM53" s="86" t="str">
        <f t="shared" si="37"/>
        <v/>
      </c>
      <c r="BN53" s="86" t="str">
        <f t="shared" si="38"/>
        <v/>
      </c>
      <c r="BO53" s="86" t="str">
        <f t="shared" si="39"/>
        <v/>
      </c>
      <c r="BP53" s="86" t="str">
        <f t="shared" si="40"/>
        <v/>
      </c>
      <c r="BQ53" s="86" t="str">
        <f t="shared" si="41"/>
        <v/>
      </c>
      <c r="BR53" s="86"/>
      <c r="BS53" s="86" t="str">
        <f t="shared" si="42"/>
        <v/>
      </c>
      <c r="BT53" s="86" t="str">
        <f t="shared" si="50"/>
        <v/>
      </c>
      <c r="BU53" s="86" t="str">
        <f t="shared" si="51"/>
        <v/>
      </c>
      <c r="BV53" s="86" t="str">
        <f t="shared" si="52"/>
        <v>X</v>
      </c>
      <c r="BW53" s="86" t="str">
        <f t="shared" si="53"/>
        <v/>
      </c>
      <c r="BX53" s="86" t="str">
        <f t="shared" si="43"/>
        <v>X</v>
      </c>
      <c r="BY53" s="86" t="str">
        <f t="shared" si="44"/>
        <v>X</v>
      </c>
      <c r="BZ53" s="86"/>
      <c r="CA53" s="86"/>
      <c r="CB53" s="86"/>
      <c r="CC53" s="86"/>
      <c r="CD53" s="86" t="str">
        <f t="shared" si="45"/>
        <v/>
      </c>
      <c r="CE53" s="86"/>
      <c r="CF53" s="86"/>
      <c r="CG53" s="86" t="str">
        <f t="shared" si="46"/>
        <v/>
      </c>
      <c r="CH53" s="86" t="str">
        <f t="shared" si="47"/>
        <v>X</v>
      </c>
      <c r="CI53" s="86"/>
      <c r="CJ53" s="43"/>
    </row>
    <row r="54" spans="2:88" x14ac:dyDescent="0.35">
      <c r="B54" s="25"/>
      <c r="C54" s="80">
        <v>213</v>
      </c>
      <c r="D54" s="124">
        <v>53161</v>
      </c>
      <c r="E54" s="125" t="s">
        <v>109</v>
      </c>
      <c r="F54" s="162" t="s">
        <v>511</v>
      </c>
      <c r="G54" s="129">
        <v>0.26</v>
      </c>
      <c r="H54" s="129">
        <v>14962</v>
      </c>
      <c r="I54" s="129">
        <v>929</v>
      </c>
      <c r="J54" s="129">
        <v>1</v>
      </c>
      <c r="K54" s="129">
        <v>3</v>
      </c>
      <c r="L54" s="145">
        <v>38.74949814</v>
      </c>
      <c r="M54" s="145">
        <v>-121.2603575</v>
      </c>
      <c r="N54" s="129" t="s">
        <v>352</v>
      </c>
      <c r="O54" s="129" t="s">
        <v>107</v>
      </c>
      <c r="P54" s="129" t="s">
        <v>94</v>
      </c>
      <c r="Q54" s="129" t="s">
        <v>94</v>
      </c>
      <c r="R54" s="129" t="s">
        <v>95</v>
      </c>
      <c r="S54" s="129" t="s">
        <v>96</v>
      </c>
      <c r="T54" s="129" t="s">
        <v>98</v>
      </c>
      <c r="U54" s="129" t="s">
        <v>122</v>
      </c>
      <c r="V54" s="129" t="s">
        <v>122</v>
      </c>
      <c r="W54" s="129" t="s">
        <v>94</v>
      </c>
      <c r="X54" s="129" t="s">
        <v>98</v>
      </c>
      <c r="Y54" s="129" t="s">
        <v>94</v>
      </c>
      <c r="Z54" s="129" t="s">
        <v>96</v>
      </c>
      <c r="AA54" s="129" t="s">
        <v>99</v>
      </c>
      <c r="AB54" s="81" t="str">
        <f>INDEX( '[1]Full Existing Stops'!$AS:$AS, MATCH(D54,'[1]Full Existing Stops'!$D:$D, 0))</f>
        <v>Y</v>
      </c>
      <c r="AC54" s="129" t="str">
        <f>INDEX( '[1]Full Existing Stops'!$AW:$AW, MATCH(D54,'[1]Full Existing Stops'!$D:$D, 0))</f>
        <v>8.5 x cont</v>
      </c>
      <c r="AD54" s="81">
        <v>8.5</v>
      </c>
      <c r="AE54" s="129" t="str">
        <f>INDEX( '[1]Full Existing Stops'!$AZ:$AZ, MATCH(D54,'[1]Full Existing Stops'!$D:$D, 0))</f>
        <v>Y</v>
      </c>
      <c r="AF54" s="129" t="s">
        <v>94</v>
      </c>
      <c r="AG54" s="129" t="s">
        <v>94</v>
      </c>
      <c r="AH54" s="81" t="str">
        <f>INDEX( '[1]Full Existing Stops'!$BH:$BH, MATCH(D54,'[1]Full Existing Stops'!$D:$D, 0))</f>
        <v>N</v>
      </c>
      <c r="AI54" s="81">
        <f>INDEX( '[1]Full Existing Stops'!$BJ:$BJ, MATCH(D54,'[1]Full Existing Stops'!$D:$D, 0))</f>
        <v>2</v>
      </c>
      <c r="AJ54" s="81" t="str">
        <f>INDEX( '[1]Full Existing Stops'!$BF:$BF, MATCH(D54,'[1]Full Existing Stops'!$D:$D, 0))</f>
        <v>Medical Offices/NA</v>
      </c>
      <c r="AK54" s="81" t="s">
        <v>122</v>
      </c>
      <c r="AL54" s="81" t="s">
        <v>109</v>
      </c>
      <c r="AM54" s="81" t="s">
        <v>104</v>
      </c>
      <c r="AN54" s="81" t="str">
        <f>INDEX( '[1]Full Existing Stops'!$AG:$AG, MATCH(D54,'[1]Full Existing Stops'!$D:$D, 0))</f>
        <v>Y</v>
      </c>
      <c r="AO54" s="81" t="str">
        <f>INDEX( '[1]Full Existing Stops'!$AH:$AH, MATCH(D54,'[1]Full Existing Stops'!$D:$D, 0))</f>
        <v>Partial Trees</v>
      </c>
      <c r="AP54" s="129"/>
      <c r="AQ54" s="82" t="str">
        <f t="shared" si="49"/>
        <v/>
      </c>
      <c r="AR54" s="82" t="str">
        <f t="shared" si="49"/>
        <v/>
      </c>
      <c r="AS54" s="82" t="str">
        <f t="shared" si="49"/>
        <v/>
      </c>
      <c r="AT54" s="82" t="str">
        <f t="shared" si="49"/>
        <v/>
      </c>
      <c r="AU54" s="82" t="str">
        <f t="shared" si="49"/>
        <v/>
      </c>
      <c r="AV54" s="82" t="str">
        <f t="shared" si="49"/>
        <v/>
      </c>
      <c r="AW54" s="82" t="str">
        <f t="shared" si="49"/>
        <v>X</v>
      </c>
      <c r="AX54" s="82" t="str">
        <f t="shared" si="49"/>
        <v/>
      </c>
      <c r="AY54" s="82" t="str">
        <f t="shared" si="49"/>
        <v/>
      </c>
      <c r="AZ54" s="82" t="str">
        <f t="shared" si="49"/>
        <v/>
      </c>
      <c r="BA54" s="82" t="str">
        <f t="shared" si="49"/>
        <v/>
      </c>
      <c r="BB54" s="82"/>
      <c r="BC54" s="82" t="str">
        <f t="shared" si="29"/>
        <v>Roseville</v>
      </c>
      <c r="BD54" s="82" t="s">
        <v>159</v>
      </c>
      <c r="BE54" s="82">
        <f t="shared" si="30"/>
        <v>0.26</v>
      </c>
      <c r="BF54" s="204">
        <f t="shared" si="31"/>
        <v>0.26</v>
      </c>
      <c r="BG54" s="82"/>
      <c r="BH54" s="82" t="str">
        <f t="shared" si="32"/>
        <v/>
      </c>
      <c r="BI54" s="82" t="str">
        <f t="shared" si="33"/>
        <v/>
      </c>
      <c r="BJ54" s="82" t="str">
        <f t="shared" si="34"/>
        <v/>
      </c>
      <c r="BK54" s="82" t="str">
        <f t="shared" si="35"/>
        <v/>
      </c>
      <c r="BL54" s="82" t="str">
        <f t="shared" si="36"/>
        <v/>
      </c>
      <c r="BM54" s="82" t="str">
        <f t="shared" si="37"/>
        <v/>
      </c>
      <c r="BN54" s="82" t="str">
        <f t="shared" si="38"/>
        <v/>
      </c>
      <c r="BO54" s="82" t="str">
        <f t="shared" si="39"/>
        <v/>
      </c>
      <c r="BP54" s="82" t="str">
        <f t="shared" si="40"/>
        <v>X</v>
      </c>
      <c r="BQ54" s="82" t="str">
        <f t="shared" si="41"/>
        <v/>
      </c>
      <c r="BR54" s="82"/>
      <c r="BS54" s="82" t="str">
        <f t="shared" si="42"/>
        <v>X</v>
      </c>
      <c r="BT54" s="82" t="str">
        <f>IF(AND(BS54&lt;&gt;"X", OR(ISNUMBER(SEARCH("D", X54)), ISNUMBER(SEARCH("F", X54)))), "X", "")</f>
        <v/>
      </c>
      <c r="BU54" s="82" t="str">
        <f>IF(OR(ISNUMBER(SEARCH("bad", AM54)),
       ISNUMBER(SEARCH("replace", AM54)),
       ISNUMBER(SEARCH("Map", AM54))),
    "",
IF(OR(ISNUMBER(SEARCH("N", AM54)),
       ISNUMBER(SEARCH("-", AM54)),
       ISNUMBER(SEARCH("X", AM54))),
    "X",
    ""))</f>
        <v>X</v>
      </c>
      <c r="BV54" s="82" t="str">
        <f>IF(AND(BU54&lt;&gt;"X",
        OR(ISNUMBER(SEARCH("D", AM54)),
           ISNUMBER(SEARCH("F", AM54)),
           ISNUMBER(SEARCH("bad", AM54)),
           ISNUMBER(SEARCH("replace", AM54)))),
   "X",
   "")</f>
        <v/>
      </c>
      <c r="BW54" s="82" t="str">
        <f>IF(OR(ISNUMBER(SEARCH("N", Y54)), ISNUMBER(SEARCH("-", Y54))), "X", "")</f>
        <v>X</v>
      </c>
      <c r="BX54" s="82" t="str">
        <f t="shared" si="43"/>
        <v>X</v>
      </c>
      <c r="BY54" s="82" t="str">
        <f t="shared" si="44"/>
        <v>X</v>
      </c>
      <c r="BZ54" s="82"/>
      <c r="CA54" s="82" t="s">
        <v>104</v>
      </c>
      <c r="CB54" s="82"/>
      <c r="CC54" s="82"/>
      <c r="CD54" s="82" t="str">
        <f t="shared" si="45"/>
        <v/>
      </c>
      <c r="CE54" s="82"/>
      <c r="CF54" s="82"/>
      <c r="CG54" s="82" t="str">
        <f t="shared" si="46"/>
        <v/>
      </c>
      <c r="CH54" s="82" t="str">
        <f t="shared" si="47"/>
        <v>X</v>
      </c>
      <c r="CI54" s="82"/>
      <c r="CJ54" s="42"/>
    </row>
    <row r="55" spans="2:88" x14ac:dyDescent="0.35">
      <c r="B55" s="27"/>
      <c r="C55" s="84">
        <v>252</v>
      </c>
      <c r="D55" s="130">
        <v>53308</v>
      </c>
      <c r="E55" s="131" t="s">
        <v>109</v>
      </c>
      <c r="F55" s="161" t="s">
        <v>512</v>
      </c>
      <c r="G55" s="127">
        <v>0.26</v>
      </c>
      <c r="H55" s="127">
        <v>5749</v>
      </c>
      <c r="I55" s="127">
        <v>2881</v>
      </c>
      <c r="J55" s="127">
        <v>3</v>
      </c>
      <c r="K55" s="127">
        <f t="shared" ref="K55:K77" si="54">J55</f>
        <v>3</v>
      </c>
      <c r="L55" s="146">
        <v>38.771416080000002</v>
      </c>
      <c r="M55" s="146">
        <v>-121.26603040000001</v>
      </c>
      <c r="N55" s="127" t="s">
        <v>353</v>
      </c>
      <c r="O55" s="127" t="s">
        <v>129</v>
      </c>
      <c r="P55" s="127" t="s">
        <v>94</v>
      </c>
      <c r="Q55" s="127" t="s">
        <v>94</v>
      </c>
      <c r="R55" s="127" t="s">
        <v>95</v>
      </c>
      <c r="S55" s="127" t="s">
        <v>96</v>
      </c>
      <c r="T55" s="127" t="s">
        <v>98</v>
      </c>
      <c r="U55" s="127">
        <v>4</v>
      </c>
      <c r="V55" s="127" t="s">
        <v>129</v>
      </c>
      <c r="W55" s="127" t="s">
        <v>96</v>
      </c>
      <c r="X55" s="127" t="s">
        <v>107</v>
      </c>
      <c r="Y55" s="127" t="s">
        <v>96</v>
      </c>
      <c r="Z55" s="127" t="s">
        <v>94</v>
      </c>
      <c r="AA55" s="127" t="s">
        <v>99</v>
      </c>
      <c r="AB55" s="85" t="str">
        <f>INDEX( '[1]Full Existing Stops'!$AS:$AS, MATCH(D55,'[1]Full Existing Stops'!$D:$D, 0))</f>
        <v>Y</v>
      </c>
      <c r="AC55" s="127" t="str">
        <f>INDEX( '[1]Full Existing Stops'!$AW:$AW, MATCH(D55,'[1]Full Existing Stops'!$D:$D, 0))</f>
        <v>14 x cont</v>
      </c>
      <c r="AD55" s="85">
        <v>14</v>
      </c>
      <c r="AE55" s="127" t="str">
        <f>INDEX( '[1]Full Existing Stops'!$AZ:$AZ, MATCH(D55,'[1]Full Existing Stops'!$D:$D, 0))</f>
        <v>Y</v>
      </c>
      <c r="AF55" s="127" t="s">
        <v>100</v>
      </c>
      <c r="AG55" s="127" t="s">
        <v>94</v>
      </c>
      <c r="AH55" s="85" t="s">
        <v>96</v>
      </c>
      <c r="AI55" s="85">
        <f>INDEX( '[1]Full Existing Stops'!$BJ:$BJ, MATCH(D55,'[1]Full Existing Stops'!$D:$D, 0))</f>
        <v>2</v>
      </c>
      <c r="AJ55" s="85" t="str">
        <f>INDEX( '[1]Full Existing Stops'!$BF:$BF, MATCH(D55,'[1]Full Existing Stops'!$D:$D, 0))</f>
        <v>Mall</v>
      </c>
      <c r="AK55" s="85" t="s">
        <v>122</v>
      </c>
      <c r="AL55" s="85" t="s">
        <v>109</v>
      </c>
      <c r="AM55" s="85" t="s">
        <v>104</v>
      </c>
      <c r="AN55" s="85" t="str">
        <f>INDEX( '[1]Full Existing Stops'!$AG:$AG, MATCH(D55,'[1]Full Existing Stops'!$D:$D, 0))</f>
        <v>Y</v>
      </c>
      <c r="AO55" s="85" t="str">
        <f>INDEX( '[1]Full Existing Stops'!$AH:$AH, MATCH(D55,'[1]Full Existing Stops'!$D:$D, 0))</f>
        <v>Shelter</v>
      </c>
      <c r="AP55" s="127"/>
      <c r="AQ55" s="86" t="str">
        <f t="shared" si="49"/>
        <v/>
      </c>
      <c r="AR55" s="86" t="str">
        <f t="shared" si="49"/>
        <v/>
      </c>
      <c r="AS55" s="86" t="str">
        <f t="shared" si="49"/>
        <v/>
      </c>
      <c r="AT55" s="86" t="str">
        <f t="shared" si="49"/>
        <v/>
      </c>
      <c r="AU55" s="86" t="str">
        <f t="shared" si="49"/>
        <v/>
      </c>
      <c r="AV55" s="86" t="str">
        <f t="shared" si="49"/>
        <v/>
      </c>
      <c r="AW55" s="86" t="str">
        <f t="shared" si="49"/>
        <v/>
      </c>
      <c r="AX55" s="86" t="str">
        <f t="shared" si="49"/>
        <v>X</v>
      </c>
      <c r="AY55" s="86" t="str">
        <f t="shared" si="49"/>
        <v/>
      </c>
      <c r="AZ55" s="86" t="str">
        <f t="shared" si="49"/>
        <v/>
      </c>
      <c r="BA55" s="86" t="str">
        <f t="shared" si="49"/>
        <v/>
      </c>
      <c r="BB55" s="86"/>
      <c r="BC55" s="86" t="str">
        <f t="shared" si="29"/>
        <v>Roseville</v>
      </c>
      <c r="BD55" s="86" t="s">
        <v>159</v>
      </c>
      <c r="BE55" s="82">
        <f t="shared" si="30"/>
        <v>0.26</v>
      </c>
      <c r="BF55" s="205">
        <f t="shared" si="31"/>
        <v>0.26</v>
      </c>
      <c r="BG55" s="86"/>
      <c r="BH55" s="86" t="str">
        <f t="shared" si="32"/>
        <v/>
      </c>
      <c r="BI55" s="86" t="str">
        <f t="shared" si="33"/>
        <v/>
      </c>
      <c r="BJ55" s="86" t="str">
        <f t="shared" si="34"/>
        <v/>
      </c>
      <c r="BK55" s="86" t="str">
        <f t="shared" si="35"/>
        <v/>
      </c>
      <c r="BL55" s="86" t="str">
        <f t="shared" si="36"/>
        <v/>
      </c>
      <c r="BM55" s="86" t="str">
        <f t="shared" si="37"/>
        <v/>
      </c>
      <c r="BN55" s="86" t="str">
        <f t="shared" si="38"/>
        <v/>
      </c>
      <c r="BO55" s="86" t="str">
        <f t="shared" si="39"/>
        <v/>
      </c>
      <c r="BP55" s="86" t="str">
        <f t="shared" si="40"/>
        <v/>
      </c>
      <c r="BQ55" s="86" t="str">
        <f t="shared" si="41"/>
        <v/>
      </c>
      <c r="BR55" s="86"/>
      <c r="BS55" s="86" t="str">
        <f t="shared" si="42"/>
        <v>X</v>
      </c>
      <c r="BT55" s="86" t="str">
        <f t="shared" ref="BT55:BT77" si="55">IF(OR(ISNUMBER(SEARCH("N", W55)), ISNUMBER(SEARCH("-", W55))), "X", "")</f>
        <v/>
      </c>
      <c r="BU55" s="86" t="str">
        <f t="shared" ref="BU55:BU77" si="56">IF(AND(BT55&lt;&gt;"X", OR(ISNUMBER(SEARCH("D", X55)), ISNUMBER(SEARCH("F", X55)))), "X", "")</f>
        <v/>
      </c>
      <c r="BV55" s="86" t="str">
        <f t="shared" ref="BV55:BV77" si="57">IF(OR(ISNUMBER(SEARCH("bad", AM55)),
       ISNUMBER(SEARCH("replace", AM55)),
       ISNUMBER(SEARCH("Map", AM55))),
    "",
IF(OR(ISNUMBER(SEARCH("N", AM55)),
       ISNUMBER(SEARCH("-", AM55)),
       ISNUMBER(SEARCH("X", AM55))),
    "X",
    ""))</f>
        <v>X</v>
      </c>
      <c r="BW55" s="86" t="str">
        <f t="shared" ref="BW55:BW77" si="58">IF(AND(BV55&lt;&gt;"X",
        OR(ISNUMBER(SEARCH("D", AM55)),
           ISNUMBER(SEARCH("F", AM55)),
           ISNUMBER(SEARCH("bad", AM55)),
           ISNUMBER(SEARCH("replace", AM55)))),
   "X",
   "")</f>
        <v/>
      </c>
      <c r="BX55" s="86" t="str">
        <f t="shared" si="43"/>
        <v/>
      </c>
      <c r="BY55" s="86" t="str">
        <f t="shared" si="44"/>
        <v>X</v>
      </c>
      <c r="BZ55" s="86"/>
      <c r="CA55" s="86"/>
      <c r="CB55" s="86"/>
      <c r="CC55" s="86"/>
      <c r="CD55" s="86" t="str">
        <f t="shared" si="45"/>
        <v/>
      </c>
      <c r="CE55" s="86"/>
      <c r="CF55" s="86"/>
      <c r="CG55" s="86" t="str">
        <f t="shared" si="46"/>
        <v/>
      </c>
      <c r="CH55" s="86" t="str">
        <f t="shared" si="47"/>
        <v/>
      </c>
      <c r="CI55" s="86"/>
      <c r="CJ55" s="43"/>
    </row>
    <row r="56" spans="2:88" x14ac:dyDescent="0.35">
      <c r="B56" s="25"/>
      <c r="C56" s="80">
        <v>231</v>
      </c>
      <c r="D56" s="128">
        <v>53250</v>
      </c>
      <c r="E56" s="129" t="s">
        <v>109</v>
      </c>
      <c r="F56" s="160" t="s">
        <v>513</v>
      </c>
      <c r="G56" s="129">
        <v>0.22</v>
      </c>
      <c r="H56" s="129">
        <v>3905</v>
      </c>
      <c r="I56" s="129">
        <v>1357</v>
      </c>
      <c r="J56" s="129">
        <v>3</v>
      </c>
      <c r="K56" s="129">
        <f t="shared" si="54"/>
        <v>3</v>
      </c>
      <c r="L56" s="145">
        <v>38.787266549999998</v>
      </c>
      <c r="M56" s="145">
        <v>-121.31396410000001</v>
      </c>
      <c r="N56" s="129" t="s">
        <v>354</v>
      </c>
      <c r="O56" s="129" t="s">
        <v>129</v>
      </c>
      <c r="P56" s="129" t="s">
        <v>94</v>
      </c>
      <c r="Q56" s="129" t="s">
        <v>94</v>
      </c>
      <c r="R56" s="129" t="s">
        <v>95</v>
      </c>
      <c r="S56" s="129" t="s">
        <v>96</v>
      </c>
      <c r="T56" s="129" t="s">
        <v>98</v>
      </c>
      <c r="U56" s="129" t="s">
        <v>122</v>
      </c>
      <c r="V56" s="129" t="s">
        <v>94</v>
      </c>
      <c r="W56" s="129" t="s">
        <v>94</v>
      </c>
      <c r="X56" s="129" t="s">
        <v>95</v>
      </c>
      <c r="Y56" s="129" t="s">
        <v>94</v>
      </c>
      <c r="Z56" s="129" t="s">
        <v>94</v>
      </c>
      <c r="AA56" s="129" t="s">
        <v>99</v>
      </c>
      <c r="AB56" s="81" t="str">
        <f>INDEX( '[1]Full Existing Stops'!$AS:$AS, MATCH(D56,'[1]Full Existing Stops'!$D:$D, 0))</f>
        <v>Y</v>
      </c>
      <c r="AC56" s="129" t="str">
        <f>INDEX( '[1]Full Existing Stops'!$AW:$AW, MATCH(D56,'[1]Full Existing Stops'!$D:$D, 0))</f>
        <v>8.5 x cont</v>
      </c>
      <c r="AD56" s="81">
        <v>8.5</v>
      </c>
      <c r="AE56" s="129" t="str">
        <f>INDEX( '[1]Full Existing Stops'!$AZ:$AZ, MATCH(D56,'[1]Full Existing Stops'!$D:$D, 0))</f>
        <v xml:space="preserve">Y </v>
      </c>
      <c r="AF56" s="129" t="s">
        <v>94</v>
      </c>
      <c r="AG56" s="129" t="s">
        <v>94</v>
      </c>
      <c r="AH56" s="81" t="s">
        <v>96</v>
      </c>
      <c r="AI56" s="81">
        <f>INDEX( '[1]Full Existing Stops'!$BJ:$BJ, MATCH(D56,'[1]Full Existing Stops'!$D:$D, 0))</f>
        <v>2</v>
      </c>
      <c r="AJ56" s="81" t="str">
        <f>INDEX( '[1]Full Existing Stops'!$BF:$BF, MATCH(D56,'[1]Full Existing Stops'!$D:$D, 0))</f>
        <v>Self Storage</v>
      </c>
      <c r="AK56" s="81" t="s">
        <v>122</v>
      </c>
      <c r="AL56" s="81" t="s">
        <v>109</v>
      </c>
      <c r="AM56" s="81" t="s">
        <v>104</v>
      </c>
      <c r="AN56" s="81" t="str">
        <f>INDEX( '[1]Full Existing Stops'!$AG:$AG, MATCH(D56,'[1]Full Existing Stops'!$D:$D, 0))</f>
        <v>Y</v>
      </c>
      <c r="AO56" s="81" t="str">
        <f>INDEX( '[1]Full Existing Stops'!$AH:$AH, MATCH(D56,'[1]Full Existing Stops'!$D:$D, 0))</f>
        <v>Trees</v>
      </c>
      <c r="AP56" s="129"/>
      <c r="AQ56" s="82" t="str">
        <f t="shared" si="49"/>
        <v/>
      </c>
      <c r="AR56" s="82" t="str">
        <f t="shared" si="49"/>
        <v/>
      </c>
      <c r="AS56" s="82" t="str">
        <f t="shared" si="49"/>
        <v/>
      </c>
      <c r="AT56" s="82" t="str">
        <f t="shared" si="49"/>
        <v/>
      </c>
      <c r="AU56" s="82" t="str">
        <f t="shared" si="49"/>
        <v/>
      </c>
      <c r="AV56" s="82" t="str">
        <f t="shared" si="49"/>
        <v/>
      </c>
      <c r="AW56" s="82" t="str">
        <f t="shared" si="49"/>
        <v/>
      </c>
      <c r="AX56" s="82" t="str">
        <f t="shared" si="49"/>
        <v/>
      </c>
      <c r="AY56" s="82" t="str">
        <f t="shared" si="49"/>
        <v>X</v>
      </c>
      <c r="AZ56" s="82" t="str">
        <f t="shared" si="49"/>
        <v/>
      </c>
      <c r="BA56" s="82" t="str">
        <f t="shared" si="49"/>
        <v/>
      </c>
      <c r="BB56" s="82"/>
      <c r="BC56" s="82" t="str">
        <f t="shared" si="29"/>
        <v>Roseville</v>
      </c>
      <c r="BD56" s="82" t="s">
        <v>159</v>
      </c>
      <c r="BE56" s="82">
        <f t="shared" si="30"/>
        <v>0.22</v>
      </c>
      <c r="BF56" s="204">
        <f t="shared" si="31"/>
        <v>0.22</v>
      </c>
      <c r="BG56" s="82"/>
      <c r="BH56" s="82" t="str">
        <f t="shared" si="32"/>
        <v/>
      </c>
      <c r="BI56" s="82" t="str">
        <f t="shared" si="33"/>
        <v/>
      </c>
      <c r="BJ56" s="82" t="str">
        <f t="shared" si="34"/>
        <v/>
      </c>
      <c r="BK56" s="82" t="str">
        <f t="shared" si="35"/>
        <v/>
      </c>
      <c r="BL56" s="82" t="str">
        <f t="shared" si="36"/>
        <v/>
      </c>
      <c r="BM56" s="82" t="str">
        <f t="shared" si="37"/>
        <v/>
      </c>
      <c r="BN56" s="82" t="str">
        <f t="shared" si="38"/>
        <v/>
      </c>
      <c r="BO56" s="82" t="str">
        <f t="shared" si="39"/>
        <v/>
      </c>
      <c r="BP56" s="82" t="str">
        <f t="shared" si="40"/>
        <v>X</v>
      </c>
      <c r="BQ56" s="82" t="str">
        <f t="shared" si="41"/>
        <v/>
      </c>
      <c r="BR56" s="82"/>
      <c r="BS56" s="82" t="str">
        <f t="shared" si="42"/>
        <v>X</v>
      </c>
      <c r="BT56" s="82" t="str">
        <f t="shared" si="55"/>
        <v>X</v>
      </c>
      <c r="BU56" s="82" t="str">
        <f t="shared" si="56"/>
        <v/>
      </c>
      <c r="BV56" s="82" t="str">
        <f t="shared" si="57"/>
        <v>X</v>
      </c>
      <c r="BW56" s="82" t="str">
        <f t="shared" si="58"/>
        <v/>
      </c>
      <c r="BX56" s="82" t="str">
        <f t="shared" si="43"/>
        <v>X</v>
      </c>
      <c r="BY56" s="82" t="str">
        <f t="shared" si="44"/>
        <v>X</v>
      </c>
      <c r="BZ56" s="82"/>
      <c r="CA56" s="82"/>
      <c r="CB56" s="82"/>
      <c r="CC56" s="82"/>
      <c r="CD56" s="82" t="str">
        <f t="shared" si="45"/>
        <v/>
      </c>
      <c r="CE56" s="82"/>
      <c r="CF56" s="82"/>
      <c r="CG56" s="82" t="str">
        <f t="shared" si="46"/>
        <v/>
      </c>
      <c r="CH56" s="82" t="str">
        <f t="shared" si="47"/>
        <v/>
      </c>
      <c r="CI56" s="82"/>
      <c r="CJ56" s="42"/>
    </row>
    <row r="57" spans="2:88" x14ac:dyDescent="0.35">
      <c r="B57" s="27"/>
      <c r="C57" s="84">
        <v>149</v>
      </c>
      <c r="D57" s="126">
        <v>53003</v>
      </c>
      <c r="E57" s="127" t="s">
        <v>109</v>
      </c>
      <c r="F57" s="163" t="s">
        <v>514</v>
      </c>
      <c r="G57" s="127">
        <v>0.22</v>
      </c>
      <c r="H57" s="127">
        <v>2645</v>
      </c>
      <c r="I57" s="127">
        <v>5193</v>
      </c>
      <c r="J57" s="127">
        <v>3</v>
      </c>
      <c r="K57" s="127">
        <f t="shared" si="54"/>
        <v>3</v>
      </c>
      <c r="L57" s="146">
        <v>38.729177319999998</v>
      </c>
      <c r="M57" s="146">
        <v>-121.2990537</v>
      </c>
      <c r="N57" s="127" t="s">
        <v>354</v>
      </c>
      <c r="O57" s="127" t="s">
        <v>107</v>
      </c>
      <c r="P57" s="127" t="s">
        <v>94</v>
      </c>
      <c r="Q57" s="127" t="s">
        <v>94</v>
      </c>
      <c r="R57" s="127" t="s">
        <v>95</v>
      </c>
      <c r="S57" s="127" t="s">
        <v>96</v>
      </c>
      <c r="T57" s="127" t="s">
        <v>98</v>
      </c>
      <c r="U57" s="127" t="s">
        <v>122</v>
      </c>
      <c r="V57" s="127" t="s">
        <v>94</v>
      </c>
      <c r="W57" s="127" t="s">
        <v>94</v>
      </c>
      <c r="X57" s="127" t="s">
        <v>95</v>
      </c>
      <c r="Y57" s="127" t="s">
        <v>94</v>
      </c>
      <c r="Z57" s="127" t="s">
        <v>96</v>
      </c>
      <c r="AA57" s="127" t="s">
        <v>148</v>
      </c>
      <c r="AB57" s="85" t="str">
        <f>INDEX( '[1]Full Existing Stops'!$AS:$AS, MATCH(D57,'[1]Full Existing Stops'!$D:$D, 0))</f>
        <v>Y</v>
      </c>
      <c r="AC57" s="127" t="str">
        <f>INDEX( '[1]Full Existing Stops'!$AW:$AW, MATCH(D57,'[1]Full Existing Stops'!$D:$D, 0))</f>
        <v>5.5 x cont</v>
      </c>
      <c r="AD57" s="85">
        <v>5.5</v>
      </c>
      <c r="AE57" s="127" t="str">
        <f>INDEX( '[1]Full Existing Stops'!$AZ:$AZ, MATCH(D57,'[1]Full Existing Stops'!$D:$D, 0))</f>
        <v>N</v>
      </c>
      <c r="AF57" s="127" t="s">
        <v>94</v>
      </c>
      <c r="AG57" s="127" t="s">
        <v>94</v>
      </c>
      <c r="AH57" s="85" t="s">
        <v>96</v>
      </c>
      <c r="AI57" s="85">
        <f>INDEX( '[1]Full Existing Stops'!$BJ:$BJ, MATCH(D57,'[1]Full Existing Stops'!$D:$D, 0))</f>
        <v>2</v>
      </c>
      <c r="AJ57" s="85" t="str">
        <f>INDEX( '[1]Full Existing Stops'!$BF:$BF, MATCH(D57,'[1]Full Existing Stops'!$D:$D, 0))</f>
        <v>Residential across road, church - same side</v>
      </c>
      <c r="AK57" s="85" t="s">
        <v>122</v>
      </c>
      <c r="AL57" s="85" t="s">
        <v>109</v>
      </c>
      <c r="AM57" s="85" t="s">
        <v>104</v>
      </c>
      <c r="AN57" s="85" t="str">
        <f>INDEX( '[1]Full Existing Stops'!$AG:$AG, MATCH(D57,'[1]Full Existing Stops'!$D:$D, 0))</f>
        <v>N</v>
      </c>
      <c r="AO57" s="85" t="str">
        <f>INDEX( '[1]Full Existing Stops'!$AH:$AH, MATCH(D57,'[1]Full Existing Stops'!$D:$D, 0))</f>
        <v xml:space="preserve"> - </v>
      </c>
      <c r="AP57" s="127"/>
      <c r="AQ57" s="86" t="str">
        <f t="shared" si="49"/>
        <v/>
      </c>
      <c r="AR57" s="86" t="str">
        <f t="shared" si="49"/>
        <v/>
      </c>
      <c r="AS57" s="86" t="str">
        <f t="shared" si="49"/>
        <v/>
      </c>
      <c r="AT57" s="86" t="str">
        <f t="shared" si="49"/>
        <v/>
      </c>
      <c r="AU57" s="86" t="str">
        <f t="shared" si="49"/>
        <v/>
      </c>
      <c r="AV57" s="86" t="str">
        <f t="shared" si="49"/>
        <v/>
      </c>
      <c r="AW57" s="86" t="str">
        <f t="shared" si="49"/>
        <v/>
      </c>
      <c r="AX57" s="86" t="str">
        <f t="shared" si="49"/>
        <v/>
      </c>
      <c r="AY57" s="86" t="str">
        <f t="shared" si="49"/>
        <v>X</v>
      </c>
      <c r="AZ57" s="86" t="str">
        <f t="shared" si="49"/>
        <v/>
      </c>
      <c r="BA57" s="86" t="str">
        <f t="shared" si="49"/>
        <v/>
      </c>
      <c r="BB57" s="86"/>
      <c r="BC57" s="86" t="str">
        <f t="shared" si="29"/>
        <v>Roseville</v>
      </c>
      <c r="BD57" s="86"/>
      <c r="BE57" s="82">
        <f t="shared" si="30"/>
        <v>0.22</v>
      </c>
      <c r="BF57" s="205">
        <f t="shared" si="31"/>
        <v>0.22</v>
      </c>
      <c r="BG57" s="86"/>
      <c r="BH57" s="86" t="str">
        <f t="shared" si="32"/>
        <v/>
      </c>
      <c r="BI57" s="86" t="str">
        <f t="shared" si="33"/>
        <v/>
      </c>
      <c r="BJ57" s="86" t="str">
        <f t="shared" si="34"/>
        <v/>
      </c>
      <c r="BK57" s="86" t="str">
        <f t="shared" si="35"/>
        <v/>
      </c>
      <c r="BL57" s="86" t="str">
        <f t="shared" si="36"/>
        <v/>
      </c>
      <c r="BM57" s="86" t="str">
        <f t="shared" si="37"/>
        <v>X</v>
      </c>
      <c r="BN57" s="86">
        <f t="shared" si="38"/>
        <v>2.5</v>
      </c>
      <c r="BO57" s="86" t="str">
        <f t="shared" si="39"/>
        <v>X</v>
      </c>
      <c r="BP57" s="86" t="str">
        <f t="shared" si="40"/>
        <v>X</v>
      </c>
      <c r="BQ57" s="86" t="str">
        <f t="shared" si="41"/>
        <v/>
      </c>
      <c r="BR57" s="86"/>
      <c r="BS57" s="86" t="str">
        <f t="shared" si="42"/>
        <v>X</v>
      </c>
      <c r="BT57" s="86" t="str">
        <f t="shared" si="55"/>
        <v>X</v>
      </c>
      <c r="BU57" s="86" t="str">
        <f t="shared" si="56"/>
        <v/>
      </c>
      <c r="BV57" s="86" t="str">
        <f t="shared" si="57"/>
        <v>X</v>
      </c>
      <c r="BW57" s="86" t="str">
        <f t="shared" si="58"/>
        <v/>
      </c>
      <c r="BX57" s="86" t="str">
        <f t="shared" si="43"/>
        <v>X</v>
      </c>
      <c r="BY57" s="86" t="str">
        <f t="shared" si="44"/>
        <v>X</v>
      </c>
      <c r="BZ57" s="86"/>
      <c r="CA57" s="86"/>
      <c r="CB57" s="86"/>
      <c r="CC57" s="86"/>
      <c r="CD57" s="86" t="str">
        <f t="shared" si="45"/>
        <v>X</v>
      </c>
      <c r="CE57" s="86"/>
      <c r="CF57" s="86"/>
      <c r="CG57" s="86" t="str">
        <f t="shared" si="46"/>
        <v/>
      </c>
      <c r="CH57" s="86" t="str">
        <f t="shared" si="47"/>
        <v/>
      </c>
      <c r="CI57" s="86"/>
      <c r="CJ57" s="43"/>
    </row>
    <row r="58" spans="2:88" ht="29" x14ac:dyDescent="0.35">
      <c r="B58" s="25"/>
      <c r="C58" s="80">
        <v>266</v>
      </c>
      <c r="D58" s="128">
        <v>53339</v>
      </c>
      <c r="E58" s="129" t="s">
        <v>109</v>
      </c>
      <c r="F58" s="160" t="s">
        <v>515</v>
      </c>
      <c r="G58" s="129">
        <v>0.21</v>
      </c>
      <c r="H58" s="129">
        <v>3621</v>
      </c>
      <c r="I58" s="129">
        <v>1910</v>
      </c>
      <c r="J58" s="129">
        <v>3</v>
      </c>
      <c r="K58" s="129">
        <f t="shared" si="54"/>
        <v>3</v>
      </c>
      <c r="L58" s="145">
        <v>38.789997999999997</v>
      </c>
      <c r="M58" s="145">
        <v>-121.32849299999999</v>
      </c>
      <c r="N58" s="129" t="s">
        <v>165</v>
      </c>
      <c r="O58" s="129" t="s">
        <v>107</v>
      </c>
      <c r="P58" s="129" t="s">
        <v>94</v>
      </c>
      <c r="Q58" s="129" t="s">
        <v>94</v>
      </c>
      <c r="R58" s="129" t="s">
        <v>95</v>
      </c>
      <c r="S58" s="129" t="s">
        <v>96</v>
      </c>
      <c r="T58" s="129" t="s">
        <v>98</v>
      </c>
      <c r="U58" s="129" t="s">
        <v>122</v>
      </c>
      <c r="V58" s="129" t="s">
        <v>122</v>
      </c>
      <c r="W58" s="129" t="s">
        <v>94</v>
      </c>
      <c r="X58" s="129" t="s">
        <v>98</v>
      </c>
      <c r="Y58" s="129" t="s">
        <v>94</v>
      </c>
      <c r="Z58" s="129" t="s">
        <v>96</v>
      </c>
      <c r="AA58" s="129" t="s">
        <v>99</v>
      </c>
      <c r="AB58" s="81" t="str">
        <f>INDEX( '[1]Full Existing Stops'!$AS:$AS, MATCH(D58,'[1]Full Existing Stops'!$D:$D, 0))</f>
        <v>Y</v>
      </c>
      <c r="AC58" s="129" t="str">
        <f>INDEX( '[1]Full Existing Stops'!$AW:$AW, MATCH(D58,'[1]Full Existing Stops'!$D:$D, 0))</f>
        <v>8.5 x cont</v>
      </c>
      <c r="AD58" s="81">
        <v>8.5</v>
      </c>
      <c r="AE58" s="129" t="str">
        <f>INDEX( '[1]Full Existing Stops'!$AZ:$AZ, MATCH(D58,'[1]Full Existing Stops'!$D:$D, 0))</f>
        <v>Y</v>
      </c>
      <c r="AF58" s="129" t="s">
        <v>96</v>
      </c>
      <c r="AG58" s="129" t="s">
        <v>94</v>
      </c>
      <c r="AH58" s="81" t="s">
        <v>96</v>
      </c>
      <c r="AI58" s="81">
        <f>INDEX( '[1]Full Existing Stops'!$BJ:$BJ, MATCH(D58,'[1]Full Existing Stops'!$D:$D, 0))</f>
        <v>2</v>
      </c>
      <c r="AJ58" s="81" t="str">
        <f>INDEX( '[1]Full Existing Stops'!$BF:$BF, MATCH(D58,'[1]Full Existing Stops'!$D:$D, 0))</f>
        <v xml:space="preserve">Residential </v>
      </c>
      <c r="AK58" s="81" t="s">
        <v>122</v>
      </c>
      <c r="AL58" s="81" t="s">
        <v>109</v>
      </c>
      <c r="AM58" s="81" t="s">
        <v>104</v>
      </c>
      <c r="AN58" s="81" t="str">
        <f>INDEX( '[1]Full Existing Stops'!$AG:$AG, MATCH(D58,'[1]Full Existing Stops'!$D:$D, 0))</f>
        <v>Y</v>
      </c>
      <c r="AO58" s="81" t="str">
        <f>INDEX( '[1]Full Existing Stops'!$AH:$AH, MATCH(D58,'[1]Full Existing Stops'!$D:$D, 0))</f>
        <v>Partial Trees</v>
      </c>
      <c r="AP58" s="129"/>
      <c r="AQ58" s="82" t="str">
        <f t="shared" ref="AQ58:BA67" si="59">IF(ISNUMBER(SEARCH(AQ$7,$N58)), "X", "")</f>
        <v/>
      </c>
      <c r="AR58" s="82" t="str">
        <f t="shared" si="59"/>
        <v/>
      </c>
      <c r="AS58" s="82" t="str">
        <f t="shared" si="59"/>
        <v/>
      </c>
      <c r="AT58" s="82" t="str">
        <f t="shared" si="59"/>
        <v>X</v>
      </c>
      <c r="AU58" s="82" t="str">
        <f t="shared" si="59"/>
        <v/>
      </c>
      <c r="AV58" s="82" t="str">
        <f t="shared" si="59"/>
        <v/>
      </c>
      <c r="AW58" s="82" t="str">
        <f t="shared" si="59"/>
        <v/>
      </c>
      <c r="AX58" s="82" t="str">
        <f t="shared" si="59"/>
        <v/>
      </c>
      <c r="AY58" s="82" t="str">
        <f t="shared" si="59"/>
        <v/>
      </c>
      <c r="AZ58" s="82" t="str">
        <f t="shared" si="59"/>
        <v/>
      </c>
      <c r="BA58" s="82" t="str">
        <f t="shared" si="59"/>
        <v/>
      </c>
      <c r="BB58" s="82"/>
      <c r="BC58" s="82" t="str">
        <f t="shared" si="29"/>
        <v>Roseville</v>
      </c>
      <c r="BD58" s="82" t="s">
        <v>159</v>
      </c>
      <c r="BE58" s="82">
        <f t="shared" si="30"/>
        <v>0.21</v>
      </c>
      <c r="BF58" s="204">
        <f t="shared" si="31"/>
        <v>0.21</v>
      </c>
      <c r="BG58" s="82"/>
      <c r="BH58" s="82" t="str">
        <f t="shared" si="32"/>
        <v/>
      </c>
      <c r="BI58" s="82" t="str">
        <f t="shared" si="33"/>
        <v/>
      </c>
      <c r="BJ58" s="82" t="str">
        <f t="shared" si="34"/>
        <v/>
      </c>
      <c r="BK58" s="82" t="str">
        <f t="shared" si="35"/>
        <v/>
      </c>
      <c r="BL58" s="82" t="str">
        <f t="shared" si="36"/>
        <v/>
      </c>
      <c r="BM58" s="82" t="str">
        <f t="shared" si="37"/>
        <v/>
      </c>
      <c r="BN58" s="82" t="str">
        <f t="shared" si="38"/>
        <v/>
      </c>
      <c r="BO58" s="82" t="str">
        <f t="shared" si="39"/>
        <v/>
      </c>
      <c r="BP58" s="82" t="str">
        <f t="shared" si="40"/>
        <v>X</v>
      </c>
      <c r="BQ58" s="82" t="str">
        <f t="shared" si="41"/>
        <v/>
      </c>
      <c r="BR58" s="82"/>
      <c r="BS58" s="82" t="str">
        <f t="shared" si="42"/>
        <v/>
      </c>
      <c r="BT58" s="82" t="str">
        <f t="shared" si="55"/>
        <v>X</v>
      </c>
      <c r="BU58" s="82" t="str">
        <f t="shared" si="56"/>
        <v/>
      </c>
      <c r="BV58" s="82" t="str">
        <f t="shared" si="57"/>
        <v>X</v>
      </c>
      <c r="BW58" s="82" t="str">
        <f t="shared" si="58"/>
        <v/>
      </c>
      <c r="BX58" s="82" t="str">
        <f t="shared" si="43"/>
        <v>X</v>
      </c>
      <c r="BY58" s="82" t="str">
        <f t="shared" si="44"/>
        <v>X</v>
      </c>
      <c r="BZ58" s="82"/>
      <c r="CA58" s="82"/>
      <c r="CB58" s="82"/>
      <c r="CC58" s="82"/>
      <c r="CD58" s="82" t="str">
        <f t="shared" si="45"/>
        <v/>
      </c>
      <c r="CE58" s="82"/>
      <c r="CF58" s="82"/>
      <c r="CG58" s="82" t="str">
        <f t="shared" si="46"/>
        <v/>
      </c>
      <c r="CH58" s="82" t="str">
        <f t="shared" si="47"/>
        <v/>
      </c>
      <c r="CI58" s="82"/>
      <c r="CJ58" s="42"/>
    </row>
    <row r="59" spans="2:88" x14ac:dyDescent="0.35">
      <c r="B59" s="27"/>
      <c r="C59" s="84">
        <v>259</v>
      </c>
      <c r="D59" s="126">
        <v>53326</v>
      </c>
      <c r="E59" s="127" t="s">
        <v>109</v>
      </c>
      <c r="F59" s="163" t="s">
        <v>516</v>
      </c>
      <c r="G59" s="127">
        <v>0.21</v>
      </c>
      <c r="H59" s="127">
        <v>532</v>
      </c>
      <c r="I59" s="127">
        <v>6951</v>
      </c>
      <c r="J59" s="127">
        <v>3</v>
      </c>
      <c r="K59" s="127">
        <f t="shared" si="54"/>
        <v>3</v>
      </c>
      <c r="L59" s="146">
        <v>38.758182840000003</v>
      </c>
      <c r="M59" s="146">
        <v>-121.31780860000001</v>
      </c>
      <c r="N59" s="127" t="s">
        <v>165</v>
      </c>
      <c r="O59" s="127" t="s">
        <v>107</v>
      </c>
      <c r="P59" s="127" t="s">
        <v>94</v>
      </c>
      <c r="Q59" s="127" t="s">
        <v>94</v>
      </c>
      <c r="R59" s="127" t="s">
        <v>95</v>
      </c>
      <c r="S59" s="127" t="s">
        <v>96</v>
      </c>
      <c r="T59" s="127" t="s">
        <v>97</v>
      </c>
      <c r="U59" s="127" t="s">
        <v>98</v>
      </c>
      <c r="V59" s="127" t="s">
        <v>122</v>
      </c>
      <c r="W59" s="127" t="s">
        <v>94</v>
      </c>
      <c r="X59" s="127" t="s">
        <v>98</v>
      </c>
      <c r="Y59" s="127" t="s">
        <v>94</v>
      </c>
      <c r="Z59" s="127" t="s">
        <v>96</v>
      </c>
      <c r="AA59" s="127" t="s">
        <v>99</v>
      </c>
      <c r="AB59" s="85" t="str">
        <f>INDEX( '[1]Full Existing Stops'!$AS:$AS, MATCH(D59,'[1]Full Existing Stops'!$D:$D, 0))</f>
        <v>Y</v>
      </c>
      <c r="AC59" s="127" t="str">
        <f>INDEX( '[1]Full Existing Stops'!$AW:$AW, MATCH(D59,'[1]Full Existing Stops'!$D:$D, 0))</f>
        <v>8.5 x cont</v>
      </c>
      <c r="AD59" s="85">
        <v>8.5</v>
      </c>
      <c r="AE59" s="127" t="str">
        <f>INDEX( '[1]Full Existing Stops'!$AZ:$AZ, MATCH(D59,'[1]Full Existing Stops'!$D:$D, 0))</f>
        <v>Y</v>
      </c>
      <c r="AF59" s="127" t="s">
        <v>96</v>
      </c>
      <c r="AG59" s="127" t="s">
        <v>94</v>
      </c>
      <c r="AH59" s="85" t="s">
        <v>96</v>
      </c>
      <c r="AI59" s="85">
        <f>INDEX( '[1]Full Existing Stops'!$BJ:$BJ, MATCH(D59,'[1]Full Existing Stops'!$D:$D, 0))</f>
        <v>2</v>
      </c>
      <c r="AJ59" s="85" t="str">
        <f>INDEX( '[1]Full Existing Stops'!$BF:$BF, MATCH(D59,'[1]Full Existing Stops'!$D:$D, 0))</f>
        <v>Residential, Park</v>
      </c>
      <c r="AK59" s="85" t="s">
        <v>122</v>
      </c>
      <c r="AL59" s="85" t="s">
        <v>109</v>
      </c>
      <c r="AM59" s="85" t="s">
        <v>104</v>
      </c>
      <c r="AN59" s="85" t="str">
        <f>INDEX( '[1]Full Existing Stops'!$AG:$AG, MATCH(D59,'[1]Full Existing Stops'!$D:$D, 0))</f>
        <v>Y</v>
      </c>
      <c r="AO59" s="85" t="str">
        <f>INDEX( '[1]Full Existing Stops'!$AH:$AH, MATCH(D59,'[1]Full Existing Stops'!$D:$D, 0))</f>
        <v>Trees</v>
      </c>
      <c r="AP59" s="127"/>
      <c r="AQ59" s="86" t="str">
        <f t="shared" si="59"/>
        <v/>
      </c>
      <c r="AR59" s="86" t="str">
        <f t="shared" si="59"/>
        <v/>
      </c>
      <c r="AS59" s="86" t="str">
        <f t="shared" si="59"/>
        <v/>
      </c>
      <c r="AT59" s="86" t="str">
        <f t="shared" si="59"/>
        <v>X</v>
      </c>
      <c r="AU59" s="86" t="str">
        <f t="shared" si="59"/>
        <v/>
      </c>
      <c r="AV59" s="86" t="str">
        <f t="shared" si="59"/>
        <v/>
      </c>
      <c r="AW59" s="86" t="str">
        <f t="shared" si="59"/>
        <v/>
      </c>
      <c r="AX59" s="86" t="str">
        <f t="shared" si="59"/>
        <v/>
      </c>
      <c r="AY59" s="86" t="str">
        <f t="shared" si="59"/>
        <v/>
      </c>
      <c r="AZ59" s="86" t="str">
        <f t="shared" si="59"/>
        <v/>
      </c>
      <c r="BA59" s="86" t="str">
        <f t="shared" si="59"/>
        <v/>
      </c>
      <c r="BB59" s="86"/>
      <c r="BC59" s="86" t="str">
        <f t="shared" si="29"/>
        <v>Roseville</v>
      </c>
      <c r="BD59" s="86" t="s">
        <v>115</v>
      </c>
      <c r="BE59" s="82">
        <f t="shared" si="30"/>
        <v>0.21</v>
      </c>
      <c r="BF59" s="205">
        <f t="shared" si="31"/>
        <v>0.21</v>
      </c>
      <c r="BG59" s="86"/>
      <c r="BH59" s="86" t="str">
        <f t="shared" si="32"/>
        <v/>
      </c>
      <c r="BI59" s="86" t="str">
        <f t="shared" si="33"/>
        <v/>
      </c>
      <c r="BJ59" s="86" t="str">
        <f t="shared" si="34"/>
        <v/>
      </c>
      <c r="BK59" s="86" t="str">
        <f t="shared" si="35"/>
        <v/>
      </c>
      <c r="BL59" s="86" t="str">
        <f t="shared" si="36"/>
        <v/>
      </c>
      <c r="BM59" s="86" t="str">
        <f t="shared" si="37"/>
        <v/>
      </c>
      <c r="BN59" s="86" t="str">
        <f t="shared" si="38"/>
        <v/>
      </c>
      <c r="BO59" s="86" t="str">
        <f t="shared" si="39"/>
        <v/>
      </c>
      <c r="BP59" s="86" t="str">
        <f t="shared" si="40"/>
        <v>X</v>
      </c>
      <c r="BQ59" s="86" t="str">
        <f t="shared" si="41"/>
        <v/>
      </c>
      <c r="BR59" s="86"/>
      <c r="BS59" s="86" t="str">
        <f t="shared" si="42"/>
        <v/>
      </c>
      <c r="BT59" s="86" t="str">
        <f t="shared" si="55"/>
        <v>X</v>
      </c>
      <c r="BU59" s="86" t="str">
        <f t="shared" si="56"/>
        <v/>
      </c>
      <c r="BV59" s="86" t="str">
        <f t="shared" si="57"/>
        <v>X</v>
      </c>
      <c r="BW59" s="86" t="str">
        <f t="shared" si="58"/>
        <v/>
      </c>
      <c r="BX59" s="86" t="str">
        <f t="shared" si="43"/>
        <v>X</v>
      </c>
      <c r="BY59" s="86" t="str">
        <f t="shared" si="44"/>
        <v>X</v>
      </c>
      <c r="BZ59" s="86"/>
      <c r="CA59" s="86"/>
      <c r="CB59" s="86"/>
      <c r="CC59" s="86"/>
      <c r="CD59" s="86" t="str">
        <f t="shared" si="45"/>
        <v/>
      </c>
      <c r="CE59" s="86"/>
      <c r="CF59" s="86"/>
      <c r="CG59" s="86" t="str">
        <f t="shared" si="46"/>
        <v/>
      </c>
      <c r="CH59" s="86" t="str">
        <f t="shared" si="47"/>
        <v/>
      </c>
      <c r="CI59" s="86"/>
      <c r="CJ59" s="43"/>
    </row>
    <row r="60" spans="2:88" x14ac:dyDescent="0.35">
      <c r="B60" s="25"/>
      <c r="C60" s="80">
        <v>216</v>
      </c>
      <c r="D60" s="128">
        <v>53176</v>
      </c>
      <c r="E60" s="129" t="s">
        <v>109</v>
      </c>
      <c r="F60" s="160" t="s">
        <v>517</v>
      </c>
      <c r="G60" s="129">
        <v>0.16</v>
      </c>
      <c r="H60" s="129">
        <v>345</v>
      </c>
      <c r="I60" s="129">
        <v>4958</v>
      </c>
      <c r="J60" s="129">
        <v>3</v>
      </c>
      <c r="K60" s="129">
        <f t="shared" si="54"/>
        <v>3</v>
      </c>
      <c r="L60" s="145">
        <v>38.779957019999998</v>
      </c>
      <c r="M60" s="145">
        <v>-121.333842</v>
      </c>
      <c r="N60" s="129" t="s">
        <v>165</v>
      </c>
      <c r="O60" s="129" t="s">
        <v>260</v>
      </c>
      <c r="P60" s="129" t="s">
        <v>94</v>
      </c>
      <c r="Q60" s="129" t="s">
        <v>94</v>
      </c>
      <c r="R60" s="129" t="s">
        <v>95</v>
      </c>
      <c r="S60" s="129" t="s">
        <v>96</v>
      </c>
      <c r="T60" s="129" t="s">
        <v>98</v>
      </c>
      <c r="U60" s="129" t="s">
        <v>122</v>
      </c>
      <c r="V60" s="129" t="s">
        <v>94</v>
      </c>
      <c r="W60" s="129" t="s">
        <v>94</v>
      </c>
      <c r="X60" s="129" t="s">
        <v>98</v>
      </c>
      <c r="Y60" s="129" t="s">
        <v>94</v>
      </c>
      <c r="Z60" s="129" t="s">
        <v>96</v>
      </c>
      <c r="AA60" s="129" t="s">
        <v>99</v>
      </c>
      <c r="AB60" s="81" t="str">
        <f>INDEX( '[1]Full Existing Stops'!$AS:$AS, MATCH(D60,'[1]Full Existing Stops'!$D:$D, 0))</f>
        <v>Y</v>
      </c>
      <c r="AC60" s="129" t="str">
        <f>INDEX( '[1]Full Existing Stops'!$AW:$AW, MATCH(D60,'[1]Full Existing Stops'!$D:$D, 0))</f>
        <v>8.5 x cont</v>
      </c>
      <c r="AD60" s="81">
        <v>8.5</v>
      </c>
      <c r="AE60" s="129" t="str">
        <f>INDEX( '[1]Full Existing Stops'!$AZ:$AZ, MATCH(D60,'[1]Full Existing Stops'!$D:$D, 0))</f>
        <v xml:space="preserve">Y </v>
      </c>
      <c r="AF60" s="129" t="s">
        <v>94</v>
      </c>
      <c r="AG60" s="129" t="s">
        <v>94</v>
      </c>
      <c r="AH60" s="81" t="s">
        <v>96</v>
      </c>
      <c r="AI60" s="81">
        <f>INDEX( '[1]Full Existing Stops'!$BJ:$BJ, MATCH(D60,'[1]Full Existing Stops'!$D:$D, 0))</f>
        <v>2</v>
      </c>
      <c r="AJ60" s="81" t="str">
        <f>INDEX( '[1]Full Existing Stops'!$BF:$BF, MATCH(D60,'[1]Full Existing Stops'!$D:$D, 0))</f>
        <v xml:space="preserve">Residential </v>
      </c>
      <c r="AK60" s="81" t="s">
        <v>122</v>
      </c>
      <c r="AL60" s="81" t="s">
        <v>109</v>
      </c>
      <c r="AM60" s="81" t="s">
        <v>104</v>
      </c>
      <c r="AN60" s="81" t="str">
        <f>INDEX( '[1]Full Existing Stops'!$AG:$AG, MATCH(D60,'[1]Full Existing Stops'!$D:$D, 0))</f>
        <v>Y</v>
      </c>
      <c r="AO60" s="81" t="str">
        <f>INDEX( '[1]Full Existing Stops'!$AH:$AH, MATCH(D60,'[1]Full Existing Stops'!$D:$D, 0))</f>
        <v>Trees</v>
      </c>
      <c r="AP60" s="129"/>
      <c r="AQ60" s="82" t="str">
        <f t="shared" si="59"/>
        <v/>
      </c>
      <c r="AR60" s="82" t="str">
        <f t="shared" si="59"/>
        <v/>
      </c>
      <c r="AS60" s="82" t="str">
        <f t="shared" si="59"/>
        <v/>
      </c>
      <c r="AT60" s="82" t="str">
        <f t="shared" si="59"/>
        <v>X</v>
      </c>
      <c r="AU60" s="82" t="str">
        <f t="shared" si="59"/>
        <v/>
      </c>
      <c r="AV60" s="82" t="str">
        <f t="shared" si="59"/>
        <v/>
      </c>
      <c r="AW60" s="82" t="str">
        <f t="shared" si="59"/>
        <v/>
      </c>
      <c r="AX60" s="82" t="str">
        <f t="shared" si="59"/>
        <v/>
      </c>
      <c r="AY60" s="82" t="str">
        <f t="shared" si="59"/>
        <v/>
      </c>
      <c r="AZ60" s="82" t="str">
        <f t="shared" si="59"/>
        <v/>
      </c>
      <c r="BA60" s="82" t="str">
        <f t="shared" si="59"/>
        <v/>
      </c>
      <c r="BB60" s="82"/>
      <c r="BC60" s="82" t="str">
        <f t="shared" si="29"/>
        <v>Roseville</v>
      </c>
      <c r="BD60" s="82"/>
      <c r="BE60" s="82">
        <f t="shared" si="30"/>
        <v>0.16</v>
      </c>
      <c r="BF60" s="204">
        <f t="shared" si="31"/>
        <v>0.16</v>
      </c>
      <c r="BG60" s="82"/>
      <c r="BH60" s="82" t="str">
        <f t="shared" si="32"/>
        <v/>
      </c>
      <c r="BI60" s="82" t="str">
        <f t="shared" si="33"/>
        <v/>
      </c>
      <c r="BJ60" s="82" t="str">
        <f t="shared" si="34"/>
        <v/>
      </c>
      <c r="BK60" s="82" t="str">
        <f t="shared" si="35"/>
        <v/>
      </c>
      <c r="BL60" s="82" t="str">
        <f t="shared" si="36"/>
        <v/>
      </c>
      <c r="BM60" s="82" t="str">
        <f t="shared" si="37"/>
        <v/>
      </c>
      <c r="BN60" s="82" t="str">
        <f t="shared" si="38"/>
        <v/>
      </c>
      <c r="BO60" s="82" t="str">
        <f t="shared" si="39"/>
        <v/>
      </c>
      <c r="BP60" s="82" t="str">
        <f t="shared" si="40"/>
        <v>X</v>
      </c>
      <c r="BQ60" s="82" t="str">
        <f t="shared" si="41"/>
        <v/>
      </c>
      <c r="BR60" s="82"/>
      <c r="BS60" s="82" t="str">
        <f t="shared" si="42"/>
        <v>X</v>
      </c>
      <c r="BT60" s="82" t="str">
        <f t="shared" si="55"/>
        <v>X</v>
      </c>
      <c r="BU60" s="82" t="str">
        <f t="shared" si="56"/>
        <v/>
      </c>
      <c r="BV60" s="82" t="str">
        <f t="shared" si="57"/>
        <v>X</v>
      </c>
      <c r="BW60" s="82" t="str">
        <f t="shared" si="58"/>
        <v/>
      </c>
      <c r="BX60" s="82" t="str">
        <f t="shared" si="43"/>
        <v>X</v>
      </c>
      <c r="BY60" s="82" t="str">
        <f t="shared" si="44"/>
        <v>X</v>
      </c>
      <c r="BZ60" s="82"/>
      <c r="CA60" s="82"/>
      <c r="CB60" s="82"/>
      <c r="CC60" s="82"/>
      <c r="CD60" s="82" t="str">
        <f t="shared" si="45"/>
        <v/>
      </c>
      <c r="CE60" s="82"/>
      <c r="CF60" s="82"/>
      <c r="CG60" s="82" t="str">
        <f t="shared" si="46"/>
        <v/>
      </c>
      <c r="CH60" s="82" t="str">
        <f t="shared" si="47"/>
        <v/>
      </c>
      <c r="CI60" s="82"/>
      <c r="CJ60" s="42"/>
    </row>
    <row r="61" spans="2:88" x14ac:dyDescent="0.35">
      <c r="B61" s="27"/>
      <c r="C61" s="84">
        <v>159</v>
      </c>
      <c r="D61" s="126">
        <v>53013</v>
      </c>
      <c r="E61" s="127" t="s">
        <v>109</v>
      </c>
      <c r="F61" s="163" t="s">
        <v>518</v>
      </c>
      <c r="G61" s="127">
        <v>0.06</v>
      </c>
      <c r="H61" s="127">
        <v>3905</v>
      </c>
      <c r="I61" s="127">
        <v>1357</v>
      </c>
      <c r="J61" s="127">
        <v>3</v>
      </c>
      <c r="K61" s="127">
        <f t="shared" si="54"/>
        <v>3</v>
      </c>
      <c r="L61" s="146">
        <v>38.778432709999997</v>
      </c>
      <c r="M61" s="146">
        <v>-121.31363690000001</v>
      </c>
      <c r="N61" s="127" t="s">
        <v>354</v>
      </c>
      <c r="O61" s="127" t="s">
        <v>260</v>
      </c>
      <c r="P61" s="127" t="s">
        <v>94</v>
      </c>
      <c r="Q61" s="127" t="s">
        <v>94</v>
      </c>
      <c r="R61" s="127" t="s">
        <v>95</v>
      </c>
      <c r="S61" s="127" t="s">
        <v>96</v>
      </c>
      <c r="T61" s="127" t="s">
        <v>98</v>
      </c>
      <c r="U61" s="127" t="s">
        <v>122</v>
      </c>
      <c r="V61" s="127" t="s">
        <v>94</v>
      </c>
      <c r="W61" s="127" t="s">
        <v>94</v>
      </c>
      <c r="X61" s="127" t="s">
        <v>95</v>
      </c>
      <c r="Y61" s="127" t="s">
        <v>94</v>
      </c>
      <c r="Z61" s="127" t="s">
        <v>94</v>
      </c>
      <c r="AA61" s="127" t="s">
        <v>99</v>
      </c>
      <c r="AB61" s="85" t="str">
        <f>INDEX( '[1]Full Existing Stops'!$AS:$AS, MATCH(D61,'[1]Full Existing Stops'!$D:$D, 0))</f>
        <v>Y</v>
      </c>
      <c r="AC61" s="127" t="str">
        <f>INDEX( '[1]Full Existing Stops'!$AW:$AW, MATCH(D61,'[1]Full Existing Stops'!$D:$D, 0))</f>
        <v>6.5 x cont</v>
      </c>
      <c r="AD61" s="85">
        <v>8.5</v>
      </c>
      <c r="AE61" s="127" t="str">
        <f>INDEX( '[1]Full Existing Stops'!$AZ:$AZ, MATCH(D61,'[1]Full Existing Stops'!$D:$D, 0))</f>
        <v xml:space="preserve">Y </v>
      </c>
      <c r="AF61" s="127" t="s">
        <v>98</v>
      </c>
      <c r="AG61" s="127" t="s">
        <v>94</v>
      </c>
      <c r="AH61" s="85" t="s">
        <v>96</v>
      </c>
      <c r="AI61" s="85">
        <f>INDEX( '[1]Full Existing Stops'!$BJ:$BJ, MATCH(D61,'[1]Full Existing Stops'!$D:$D, 0))</f>
        <v>2</v>
      </c>
      <c r="AJ61" s="85" t="str">
        <f>INDEX( '[1]Full Existing Stops'!$BF:$BF, MATCH(D61,'[1]Full Existing Stops'!$D:$D, 0))</f>
        <v>N/A, Bosch</v>
      </c>
      <c r="AK61" s="85" t="s">
        <v>122</v>
      </c>
      <c r="AL61" s="85" t="s">
        <v>109</v>
      </c>
      <c r="AM61" s="85" t="s">
        <v>104</v>
      </c>
      <c r="AN61" s="85" t="str">
        <f>INDEX( '[1]Full Existing Stops'!$AG:$AG, MATCH(D61,'[1]Full Existing Stops'!$D:$D, 0))</f>
        <v>N</v>
      </c>
      <c r="AO61" s="85" t="str">
        <f>INDEX( '[1]Full Existing Stops'!$AH:$AH, MATCH(D61,'[1]Full Existing Stops'!$D:$D, 0))</f>
        <v xml:space="preserve"> - </v>
      </c>
      <c r="AP61" s="127"/>
      <c r="AQ61" s="86" t="str">
        <f t="shared" si="59"/>
        <v/>
      </c>
      <c r="AR61" s="86" t="str">
        <f t="shared" si="59"/>
        <v/>
      </c>
      <c r="AS61" s="86" t="str">
        <f t="shared" si="59"/>
        <v/>
      </c>
      <c r="AT61" s="86" t="str">
        <f t="shared" si="59"/>
        <v/>
      </c>
      <c r="AU61" s="86" t="str">
        <f t="shared" si="59"/>
        <v/>
      </c>
      <c r="AV61" s="86" t="str">
        <f t="shared" si="59"/>
        <v/>
      </c>
      <c r="AW61" s="86" t="str">
        <f t="shared" si="59"/>
        <v/>
      </c>
      <c r="AX61" s="86" t="str">
        <f t="shared" si="59"/>
        <v/>
      </c>
      <c r="AY61" s="86" t="str">
        <f t="shared" si="59"/>
        <v>X</v>
      </c>
      <c r="AZ61" s="86" t="str">
        <f t="shared" si="59"/>
        <v/>
      </c>
      <c r="BA61" s="86" t="str">
        <f t="shared" si="59"/>
        <v/>
      </c>
      <c r="BB61" s="86"/>
      <c r="BC61" s="86" t="str">
        <f t="shared" si="29"/>
        <v>Roseville</v>
      </c>
      <c r="BD61" s="86" t="s">
        <v>159</v>
      </c>
      <c r="BE61" s="82">
        <f t="shared" si="30"/>
        <v>0.06</v>
      </c>
      <c r="BF61" s="205">
        <f t="shared" si="31"/>
        <v>0.06</v>
      </c>
      <c r="BG61" s="86"/>
      <c r="BH61" s="86" t="str">
        <f t="shared" si="32"/>
        <v/>
      </c>
      <c r="BI61" s="86" t="str">
        <f t="shared" si="33"/>
        <v/>
      </c>
      <c r="BJ61" s="86" t="str">
        <f t="shared" si="34"/>
        <v/>
      </c>
      <c r="BK61" s="86" t="str">
        <f t="shared" si="35"/>
        <v/>
      </c>
      <c r="BL61" s="86" t="str">
        <f t="shared" si="36"/>
        <v/>
      </c>
      <c r="BM61" s="86" t="str">
        <f t="shared" si="37"/>
        <v/>
      </c>
      <c r="BN61" s="86" t="str">
        <f t="shared" si="38"/>
        <v/>
      </c>
      <c r="BO61" s="86" t="str">
        <f t="shared" si="39"/>
        <v/>
      </c>
      <c r="BP61" s="86" t="str">
        <f t="shared" si="40"/>
        <v>X</v>
      </c>
      <c r="BQ61" s="86" t="str">
        <f t="shared" si="41"/>
        <v/>
      </c>
      <c r="BR61" s="86"/>
      <c r="BS61" s="86" t="str">
        <f t="shared" si="42"/>
        <v>X</v>
      </c>
      <c r="BT61" s="86" t="str">
        <f t="shared" si="55"/>
        <v>X</v>
      </c>
      <c r="BU61" s="86" t="str">
        <f t="shared" si="56"/>
        <v/>
      </c>
      <c r="BV61" s="86" t="str">
        <f t="shared" si="57"/>
        <v>X</v>
      </c>
      <c r="BW61" s="86" t="str">
        <f t="shared" si="58"/>
        <v/>
      </c>
      <c r="BX61" s="86" t="str">
        <f t="shared" si="43"/>
        <v>X</v>
      </c>
      <c r="BY61" s="86" t="str">
        <f t="shared" si="44"/>
        <v>X</v>
      </c>
      <c r="BZ61" s="86"/>
      <c r="CA61" s="86"/>
      <c r="CB61" s="86"/>
      <c r="CC61" s="86"/>
      <c r="CD61" s="86" t="str">
        <f t="shared" si="45"/>
        <v>X</v>
      </c>
      <c r="CE61" s="86"/>
      <c r="CF61" s="86"/>
      <c r="CG61" s="86" t="str">
        <f t="shared" si="46"/>
        <v/>
      </c>
      <c r="CH61" s="86" t="str">
        <f t="shared" si="47"/>
        <v/>
      </c>
      <c r="CI61" s="86"/>
      <c r="CJ61" s="43"/>
    </row>
    <row r="62" spans="2:88" x14ac:dyDescent="0.35">
      <c r="B62" s="25"/>
      <c r="C62" s="80">
        <v>160</v>
      </c>
      <c r="D62" s="128">
        <v>53014</v>
      </c>
      <c r="E62" s="129" t="s">
        <v>109</v>
      </c>
      <c r="F62" s="160" t="s">
        <v>519</v>
      </c>
      <c r="G62" s="129">
        <v>0.06</v>
      </c>
      <c r="H62" s="129">
        <v>3905</v>
      </c>
      <c r="I62" s="129">
        <v>1357</v>
      </c>
      <c r="J62" s="129">
        <v>3</v>
      </c>
      <c r="K62" s="129">
        <f t="shared" si="54"/>
        <v>3</v>
      </c>
      <c r="L62" s="145">
        <v>38.777624000000003</v>
      </c>
      <c r="M62" s="145">
        <v>-121.3139</v>
      </c>
      <c r="N62" s="129" t="s">
        <v>354</v>
      </c>
      <c r="O62" s="129" t="s">
        <v>129</v>
      </c>
      <c r="P62" s="129" t="s">
        <v>94</v>
      </c>
      <c r="Q62" s="129" t="s">
        <v>94</v>
      </c>
      <c r="R62" s="129" t="s">
        <v>95</v>
      </c>
      <c r="S62" s="129" t="s">
        <v>96</v>
      </c>
      <c r="T62" s="129" t="s">
        <v>97</v>
      </c>
      <c r="U62" s="129" t="s">
        <v>98</v>
      </c>
      <c r="V62" s="129" t="s">
        <v>94</v>
      </c>
      <c r="W62" s="129" t="s">
        <v>94</v>
      </c>
      <c r="X62" s="129" t="s">
        <v>95</v>
      </c>
      <c r="Y62" s="129" t="s">
        <v>94</v>
      </c>
      <c r="Z62" s="129" t="s">
        <v>96</v>
      </c>
      <c r="AA62" s="129" t="s">
        <v>99</v>
      </c>
      <c r="AB62" s="81" t="str">
        <f>INDEX( '[1]Full Existing Stops'!$AS:$AS, MATCH(D62,'[1]Full Existing Stops'!$D:$D, 0))</f>
        <v>Y</v>
      </c>
      <c r="AC62" s="129" t="str">
        <f>INDEX( '[1]Full Existing Stops'!$AW:$AW, MATCH(D62,'[1]Full Existing Stops'!$D:$D, 0))</f>
        <v>6.5 x cont</v>
      </c>
      <c r="AD62" s="81">
        <v>8.5</v>
      </c>
      <c r="AE62" s="129" t="str">
        <f>INDEX( '[1]Full Existing Stops'!$AZ:$AZ, MATCH(D62,'[1]Full Existing Stops'!$D:$D, 0))</f>
        <v xml:space="preserve">Y </v>
      </c>
      <c r="AF62" s="129" t="s">
        <v>96</v>
      </c>
      <c r="AG62" s="129" t="s">
        <v>94</v>
      </c>
      <c r="AH62" s="81" t="s">
        <v>96</v>
      </c>
      <c r="AI62" s="81">
        <f>INDEX( '[1]Full Existing Stops'!$BJ:$BJ, MATCH(D62,'[1]Full Existing Stops'!$D:$D, 0))</f>
        <v>2</v>
      </c>
      <c r="AJ62" s="81" t="str">
        <f>INDEX( '[1]Full Existing Stops'!$BF:$BF, MATCH(D62,'[1]Full Existing Stops'!$D:$D, 0))</f>
        <v xml:space="preserve">Residential, Bosch </v>
      </c>
      <c r="AK62" s="81" t="s">
        <v>122</v>
      </c>
      <c r="AL62" s="81" t="s">
        <v>109</v>
      </c>
      <c r="AM62" s="81" t="s">
        <v>104</v>
      </c>
      <c r="AN62" s="81" t="str">
        <f>INDEX( '[1]Full Existing Stops'!$AG:$AG, MATCH(D62,'[1]Full Existing Stops'!$D:$D, 0))</f>
        <v>Y</v>
      </c>
      <c r="AO62" s="81" t="str">
        <f>INDEX( '[1]Full Existing Stops'!$AH:$AH, MATCH(D62,'[1]Full Existing Stops'!$D:$D, 0))</f>
        <v>Partial Trees</v>
      </c>
      <c r="AP62" s="129"/>
      <c r="AQ62" s="82" t="str">
        <f t="shared" si="59"/>
        <v/>
      </c>
      <c r="AR62" s="82" t="str">
        <f t="shared" si="59"/>
        <v/>
      </c>
      <c r="AS62" s="82" t="str">
        <f t="shared" si="59"/>
        <v/>
      </c>
      <c r="AT62" s="82" t="str">
        <f t="shared" si="59"/>
        <v/>
      </c>
      <c r="AU62" s="82" t="str">
        <f t="shared" si="59"/>
        <v/>
      </c>
      <c r="AV62" s="82" t="str">
        <f t="shared" si="59"/>
        <v/>
      </c>
      <c r="AW62" s="82" t="str">
        <f t="shared" si="59"/>
        <v/>
      </c>
      <c r="AX62" s="82" t="str">
        <f t="shared" si="59"/>
        <v/>
      </c>
      <c r="AY62" s="82" t="str">
        <f t="shared" si="59"/>
        <v>X</v>
      </c>
      <c r="AZ62" s="82" t="str">
        <f t="shared" si="59"/>
        <v/>
      </c>
      <c r="BA62" s="82" t="str">
        <f t="shared" si="59"/>
        <v/>
      </c>
      <c r="BB62" s="82"/>
      <c r="BC62" s="82" t="str">
        <f t="shared" si="29"/>
        <v>Roseville</v>
      </c>
      <c r="BD62" s="82" t="s">
        <v>159</v>
      </c>
      <c r="BE62" s="82">
        <f t="shared" si="30"/>
        <v>0.06</v>
      </c>
      <c r="BF62" s="204">
        <f t="shared" si="31"/>
        <v>0.06</v>
      </c>
      <c r="BG62" s="82"/>
      <c r="BH62" s="82" t="str">
        <f t="shared" si="32"/>
        <v/>
      </c>
      <c r="BI62" s="82" t="str">
        <f t="shared" si="33"/>
        <v/>
      </c>
      <c r="BJ62" s="82" t="str">
        <f t="shared" si="34"/>
        <v/>
      </c>
      <c r="BK62" s="82" t="str">
        <f t="shared" si="35"/>
        <v/>
      </c>
      <c r="BL62" s="82" t="str">
        <f t="shared" si="36"/>
        <v/>
      </c>
      <c r="BM62" s="82" t="str">
        <f t="shared" si="37"/>
        <v/>
      </c>
      <c r="BN62" s="82" t="str">
        <f t="shared" si="38"/>
        <v/>
      </c>
      <c r="BO62" s="82" t="str">
        <f t="shared" si="39"/>
        <v/>
      </c>
      <c r="BP62" s="82" t="str">
        <f t="shared" si="40"/>
        <v>X</v>
      </c>
      <c r="BQ62" s="82" t="str">
        <f t="shared" si="41"/>
        <v/>
      </c>
      <c r="BR62" s="82"/>
      <c r="BS62" s="82" t="str">
        <f t="shared" si="42"/>
        <v/>
      </c>
      <c r="BT62" s="82" t="str">
        <f t="shared" si="55"/>
        <v>X</v>
      </c>
      <c r="BU62" s="82" t="str">
        <f t="shared" si="56"/>
        <v/>
      </c>
      <c r="BV62" s="82" t="str">
        <f t="shared" si="57"/>
        <v>X</v>
      </c>
      <c r="BW62" s="82" t="str">
        <f t="shared" si="58"/>
        <v/>
      </c>
      <c r="BX62" s="82" t="str">
        <f t="shared" si="43"/>
        <v>X</v>
      </c>
      <c r="BY62" s="82" t="str">
        <f t="shared" si="44"/>
        <v>X</v>
      </c>
      <c r="BZ62" s="82"/>
      <c r="CA62" s="82"/>
      <c r="CB62" s="82"/>
      <c r="CC62" s="82"/>
      <c r="CD62" s="82" t="str">
        <f t="shared" si="45"/>
        <v/>
      </c>
      <c r="CE62" s="82"/>
      <c r="CF62" s="82"/>
      <c r="CG62" s="82" t="str">
        <f t="shared" si="46"/>
        <v/>
      </c>
      <c r="CH62" s="82" t="str">
        <f t="shared" si="47"/>
        <v/>
      </c>
      <c r="CI62" s="82"/>
      <c r="CJ62" s="42"/>
    </row>
    <row r="63" spans="2:88" x14ac:dyDescent="0.35">
      <c r="B63" s="27"/>
      <c r="C63" s="84">
        <v>256</v>
      </c>
      <c r="D63" s="126">
        <v>53317</v>
      </c>
      <c r="E63" s="127" t="s">
        <v>109</v>
      </c>
      <c r="F63" s="163" t="s">
        <v>520</v>
      </c>
      <c r="G63" s="127">
        <v>0.06</v>
      </c>
      <c r="H63" s="127">
        <v>3183</v>
      </c>
      <c r="I63" s="127">
        <v>5785</v>
      </c>
      <c r="J63" s="127">
        <v>3</v>
      </c>
      <c r="K63" s="127">
        <f t="shared" si="54"/>
        <v>3</v>
      </c>
      <c r="L63" s="146">
        <v>38.72949328</v>
      </c>
      <c r="M63" s="146">
        <v>-121.2954891</v>
      </c>
      <c r="N63" s="127" t="s">
        <v>354</v>
      </c>
      <c r="O63" s="127" t="s">
        <v>260</v>
      </c>
      <c r="P63" s="127" t="s">
        <v>94</v>
      </c>
      <c r="Q63" s="127" t="s">
        <v>94</v>
      </c>
      <c r="R63" s="127" t="s">
        <v>95</v>
      </c>
      <c r="S63" s="127" t="s">
        <v>96</v>
      </c>
      <c r="T63" s="127" t="s">
        <v>98</v>
      </c>
      <c r="U63" s="127" t="s">
        <v>122</v>
      </c>
      <c r="V63" s="127" t="s">
        <v>94</v>
      </c>
      <c r="W63" s="127" t="s">
        <v>94</v>
      </c>
      <c r="X63" s="127" t="s">
        <v>95</v>
      </c>
      <c r="Y63" s="127" t="s">
        <v>94</v>
      </c>
      <c r="Z63" s="127" t="s">
        <v>96</v>
      </c>
      <c r="AA63" s="127" t="s">
        <v>99</v>
      </c>
      <c r="AB63" s="85" t="str">
        <f>INDEX( '[1]Full Existing Stops'!$AS:$AS, MATCH(D63,'[1]Full Existing Stops'!$D:$D, 0))</f>
        <v>Y</v>
      </c>
      <c r="AC63" s="127" t="str">
        <f>INDEX( '[1]Full Existing Stops'!$AW:$AW, MATCH(D63,'[1]Full Existing Stops'!$D:$D, 0))</f>
        <v>5.5 x cont</v>
      </c>
      <c r="AD63" s="85">
        <v>5.5</v>
      </c>
      <c r="AE63" s="127" t="str">
        <f>INDEX( '[1]Full Existing Stops'!$AZ:$AZ, MATCH(D63,'[1]Full Existing Stops'!$D:$D, 0))</f>
        <v>Y</v>
      </c>
      <c r="AF63" s="127" t="s">
        <v>96</v>
      </c>
      <c r="AG63" s="127" t="s">
        <v>94</v>
      </c>
      <c r="AH63" s="85" t="s">
        <v>96</v>
      </c>
      <c r="AI63" s="85">
        <f>INDEX( '[1]Full Existing Stops'!$BJ:$BJ, MATCH(D63,'[1]Full Existing Stops'!$D:$D, 0))</f>
        <v>2</v>
      </c>
      <c r="AJ63" s="85" t="str">
        <f>INDEX( '[1]Full Existing Stops'!$BF:$BF, MATCH(D63,'[1]Full Existing Stops'!$D:$D, 0))</f>
        <v>Residential</v>
      </c>
      <c r="AK63" s="85" t="s">
        <v>122</v>
      </c>
      <c r="AL63" s="85" t="s">
        <v>109</v>
      </c>
      <c r="AM63" s="85" t="s">
        <v>104</v>
      </c>
      <c r="AN63" s="85" t="str">
        <f>INDEX( '[1]Full Existing Stops'!$AG:$AG, MATCH(D63,'[1]Full Existing Stops'!$D:$D, 0))</f>
        <v>Y</v>
      </c>
      <c r="AO63" s="85" t="str">
        <f>INDEX( '[1]Full Existing Stops'!$AH:$AH, MATCH(D63,'[1]Full Existing Stops'!$D:$D, 0))</f>
        <v>Partial - Trees</v>
      </c>
      <c r="AP63" s="127"/>
      <c r="AQ63" s="86" t="str">
        <f t="shared" si="59"/>
        <v/>
      </c>
      <c r="AR63" s="86" t="str">
        <f t="shared" si="59"/>
        <v/>
      </c>
      <c r="AS63" s="86" t="str">
        <f t="shared" si="59"/>
        <v/>
      </c>
      <c r="AT63" s="86" t="str">
        <f t="shared" si="59"/>
        <v/>
      </c>
      <c r="AU63" s="86" t="str">
        <f t="shared" si="59"/>
        <v/>
      </c>
      <c r="AV63" s="86" t="str">
        <f t="shared" si="59"/>
        <v/>
      </c>
      <c r="AW63" s="86" t="str">
        <f t="shared" si="59"/>
        <v/>
      </c>
      <c r="AX63" s="86" t="str">
        <f t="shared" si="59"/>
        <v/>
      </c>
      <c r="AY63" s="86" t="str">
        <f t="shared" si="59"/>
        <v>X</v>
      </c>
      <c r="AZ63" s="86" t="str">
        <f t="shared" si="59"/>
        <v/>
      </c>
      <c r="BA63" s="86" t="str">
        <f t="shared" si="59"/>
        <v/>
      </c>
      <c r="BB63" s="86"/>
      <c r="BC63" s="86" t="str">
        <f t="shared" si="29"/>
        <v>Roseville</v>
      </c>
      <c r="BD63" s="86"/>
      <c r="BE63" s="82">
        <f t="shared" si="30"/>
        <v>0.06</v>
      </c>
      <c r="BF63" s="205">
        <f t="shared" si="31"/>
        <v>0.06</v>
      </c>
      <c r="BG63" s="86"/>
      <c r="BH63" s="86" t="str">
        <f t="shared" si="32"/>
        <v/>
      </c>
      <c r="BI63" s="86" t="str">
        <f t="shared" si="33"/>
        <v/>
      </c>
      <c r="BJ63" s="86" t="str">
        <f t="shared" si="34"/>
        <v/>
      </c>
      <c r="BK63" s="86" t="str">
        <f t="shared" si="35"/>
        <v/>
      </c>
      <c r="BL63" s="86" t="str">
        <f t="shared" si="36"/>
        <v/>
      </c>
      <c r="BM63" s="86" t="str">
        <f t="shared" si="37"/>
        <v>X</v>
      </c>
      <c r="BN63" s="86">
        <f t="shared" si="38"/>
        <v>2.5</v>
      </c>
      <c r="BO63" s="86" t="str">
        <f t="shared" si="39"/>
        <v/>
      </c>
      <c r="BP63" s="86" t="str">
        <f t="shared" si="40"/>
        <v>X</v>
      </c>
      <c r="BQ63" s="86" t="str">
        <f t="shared" si="41"/>
        <v/>
      </c>
      <c r="BR63" s="86"/>
      <c r="BS63" s="86" t="str">
        <f t="shared" si="42"/>
        <v/>
      </c>
      <c r="BT63" s="86" t="str">
        <f t="shared" si="55"/>
        <v>X</v>
      </c>
      <c r="BU63" s="86" t="str">
        <f t="shared" si="56"/>
        <v/>
      </c>
      <c r="BV63" s="86" t="str">
        <f t="shared" si="57"/>
        <v>X</v>
      </c>
      <c r="BW63" s="86" t="str">
        <f t="shared" si="58"/>
        <v/>
      </c>
      <c r="BX63" s="86" t="str">
        <f t="shared" si="43"/>
        <v>X</v>
      </c>
      <c r="BY63" s="86" t="str">
        <f t="shared" si="44"/>
        <v>X</v>
      </c>
      <c r="BZ63" s="86"/>
      <c r="CA63" s="86"/>
      <c r="CB63" s="86"/>
      <c r="CC63" s="86"/>
      <c r="CD63" s="86" t="str">
        <f t="shared" si="45"/>
        <v/>
      </c>
      <c r="CE63" s="86"/>
      <c r="CF63" s="86"/>
      <c r="CG63" s="86" t="str">
        <f t="shared" si="46"/>
        <v/>
      </c>
      <c r="CH63" s="86" t="str">
        <f t="shared" si="47"/>
        <v/>
      </c>
      <c r="CI63" s="86"/>
      <c r="CJ63" s="43"/>
    </row>
    <row r="64" spans="2:88" x14ac:dyDescent="0.35">
      <c r="B64" s="25"/>
      <c r="C64" s="80">
        <v>155</v>
      </c>
      <c r="D64" s="128">
        <v>53009</v>
      </c>
      <c r="E64" s="129" t="s">
        <v>109</v>
      </c>
      <c r="F64" s="160" t="s">
        <v>521</v>
      </c>
      <c r="G64" s="129">
        <v>0</v>
      </c>
      <c r="H64" s="129">
        <v>1016</v>
      </c>
      <c r="I64" s="129">
        <v>6645</v>
      </c>
      <c r="J64" s="129">
        <v>3</v>
      </c>
      <c r="K64" s="129">
        <f t="shared" si="54"/>
        <v>3</v>
      </c>
      <c r="L64" s="145">
        <v>38.764195899999997</v>
      </c>
      <c r="M64" s="145">
        <v>-121.31203290000001</v>
      </c>
      <c r="N64" s="129" t="s">
        <v>354</v>
      </c>
      <c r="O64" s="129" t="s">
        <v>107</v>
      </c>
      <c r="P64" s="129" t="s">
        <v>94</v>
      </c>
      <c r="Q64" s="129" t="s">
        <v>94</v>
      </c>
      <c r="R64" s="129" t="s">
        <v>95</v>
      </c>
      <c r="S64" s="129" t="s">
        <v>96</v>
      </c>
      <c r="T64" s="129" t="s">
        <v>98</v>
      </c>
      <c r="U64" s="129">
        <v>8</v>
      </c>
      <c r="V64" s="129" t="s">
        <v>107</v>
      </c>
      <c r="W64" s="129" t="s">
        <v>96</v>
      </c>
      <c r="X64" s="129" t="s">
        <v>107</v>
      </c>
      <c r="Y64" s="129" t="s">
        <v>94</v>
      </c>
      <c r="Z64" s="129" t="s">
        <v>96</v>
      </c>
      <c r="AA64" s="129" t="s">
        <v>148</v>
      </c>
      <c r="AB64" s="81" t="str">
        <f>INDEX( '[1]Full Existing Stops'!$AS:$AS, MATCH(D64,'[1]Full Existing Stops'!$D:$D, 0))</f>
        <v>Y</v>
      </c>
      <c r="AC64" s="129" t="str">
        <f>INDEX( '[1]Full Existing Stops'!$AW:$AW, MATCH(D64,'[1]Full Existing Stops'!$D:$D, 0))</f>
        <v>8.5 x cont</v>
      </c>
      <c r="AD64" s="81">
        <v>8.5</v>
      </c>
      <c r="AE64" s="129" t="str">
        <f>INDEX( '[1]Full Existing Stops'!$AZ:$AZ, MATCH(D64,'[1]Full Existing Stops'!$D:$D, 0))</f>
        <v>Y</v>
      </c>
      <c r="AF64" s="129" t="s">
        <v>96</v>
      </c>
      <c r="AG64" s="129" t="s">
        <v>94</v>
      </c>
      <c r="AH64" s="81" t="s">
        <v>96</v>
      </c>
      <c r="AI64" s="81">
        <f>INDEX( '[1]Full Existing Stops'!$BJ:$BJ, MATCH(D64,'[1]Full Existing Stops'!$D:$D, 0))</f>
        <v>2</v>
      </c>
      <c r="AJ64" s="81" t="str">
        <f>INDEX( '[1]Full Existing Stops'!$BF:$BF, MATCH(D64,'[1]Full Existing Stops'!$D:$D, 0))</f>
        <v>Apartments</v>
      </c>
      <c r="AK64" s="81" t="s">
        <v>122</v>
      </c>
      <c r="AL64" s="81" t="s">
        <v>109</v>
      </c>
      <c r="AM64" s="81" t="s">
        <v>104</v>
      </c>
      <c r="AN64" s="81" t="str">
        <f>INDEX( '[1]Full Existing Stops'!$AG:$AG, MATCH(D64,'[1]Full Existing Stops'!$D:$D, 0))</f>
        <v>Y</v>
      </c>
      <c r="AO64" s="81" t="str">
        <f>INDEX( '[1]Full Existing Stops'!$AH:$AH, MATCH(D64,'[1]Full Existing Stops'!$D:$D, 0))</f>
        <v>Shelter</v>
      </c>
      <c r="AP64" s="129"/>
      <c r="AQ64" s="82" t="str">
        <f t="shared" si="59"/>
        <v/>
      </c>
      <c r="AR64" s="82" t="str">
        <f t="shared" si="59"/>
        <v/>
      </c>
      <c r="AS64" s="82" t="str">
        <f t="shared" si="59"/>
        <v/>
      </c>
      <c r="AT64" s="82" t="str">
        <f t="shared" si="59"/>
        <v/>
      </c>
      <c r="AU64" s="82" t="str">
        <f t="shared" si="59"/>
        <v/>
      </c>
      <c r="AV64" s="82" t="str">
        <f t="shared" si="59"/>
        <v/>
      </c>
      <c r="AW64" s="82" t="str">
        <f t="shared" si="59"/>
        <v/>
      </c>
      <c r="AX64" s="82" t="str">
        <f t="shared" si="59"/>
        <v/>
      </c>
      <c r="AY64" s="82" t="str">
        <f t="shared" si="59"/>
        <v>X</v>
      </c>
      <c r="AZ64" s="82" t="str">
        <f t="shared" si="59"/>
        <v/>
      </c>
      <c r="BA64" s="82" t="str">
        <f t="shared" si="59"/>
        <v/>
      </c>
      <c r="BB64" s="82"/>
      <c r="BC64" s="82" t="str">
        <f t="shared" si="29"/>
        <v>Roseville</v>
      </c>
      <c r="BD64" s="82" t="s">
        <v>133</v>
      </c>
      <c r="BE64" s="82">
        <f t="shared" si="30"/>
        <v>-1</v>
      </c>
      <c r="BF64" s="204" t="s">
        <v>103</v>
      </c>
      <c r="BG64" s="82"/>
      <c r="BH64" s="82" t="str">
        <f t="shared" si="32"/>
        <v/>
      </c>
      <c r="BI64" s="82" t="str">
        <f t="shared" si="33"/>
        <v/>
      </c>
      <c r="BJ64" s="82" t="str">
        <f t="shared" si="34"/>
        <v/>
      </c>
      <c r="BK64" s="82" t="str">
        <f t="shared" si="35"/>
        <v/>
      </c>
      <c r="BL64" s="82" t="str">
        <f t="shared" si="36"/>
        <v/>
      </c>
      <c r="BM64" s="82" t="str">
        <f t="shared" si="37"/>
        <v/>
      </c>
      <c r="BN64" s="82" t="str">
        <f t="shared" si="38"/>
        <v/>
      </c>
      <c r="BO64" s="82" t="str">
        <f t="shared" si="39"/>
        <v/>
      </c>
      <c r="BP64" s="82" t="str">
        <f t="shared" si="40"/>
        <v/>
      </c>
      <c r="BQ64" s="82" t="str">
        <f t="shared" si="41"/>
        <v/>
      </c>
      <c r="BR64" s="82"/>
      <c r="BS64" s="82" t="str">
        <f t="shared" si="42"/>
        <v/>
      </c>
      <c r="BT64" s="82" t="str">
        <f t="shared" si="55"/>
        <v/>
      </c>
      <c r="BU64" s="82" t="str">
        <f t="shared" si="56"/>
        <v/>
      </c>
      <c r="BV64" s="82" t="str">
        <f t="shared" si="57"/>
        <v>X</v>
      </c>
      <c r="BW64" s="82" t="str">
        <f t="shared" si="58"/>
        <v/>
      </c>
      <c r="BX64" s="82" t="str">
        <f t="shared" si="43"/>
        <v>X</v>
      </c>
      <c r="BY64" s="82" t="str">
        <f t="shared" si="44"/>
        <v>X</v>
      </c>
      <c r="BZ64" s="82"/>
      <c r="CA64" s="82"/>
      <c r="CB64" s="82"/>
      <c r="CC64" s="82"/>
      <c r="CD64" s="82" t="str">
        <f t="shared" si="45"/>
        <v/>
      </c>
      <c r="CE64" s="82"/>
      <c r="CF64" s="82"/>
      <c r="CG64" s="82" t="str">
        <f t="shared" si="46"/>
        <v/>
      </c>
      <c r="CH64" s="82" t="str">
        <f t="shared" si="47"/>
        <v/>
      </c>
      <c r="CI64" s="82"/>
      <c r="CJ64" s="42"/>
    </row>
    <row r="65" spans="2:88" x14ac:dyDescent="0.35">
      <c r="B65" s="27"/>
      <c r="C65" s="84">
        <v>167</v>
      </c>
      <c r="D65" s="126">
        <v>53029</v>
      </c>
      <c r="E65" s="127" t="s">
        <v>109</v>
      </c>
      <c r="F65" s="163" t="s">
        <v>522</v>
      </c>
      <c r="G65" s="127"/>
      <c r="H65" s="127">
        <v>562</v>
      </c>
      <c r="I65" s="127">
        <v>5166</v>
      </c>
      <c r="J65" s="127">
        <v>3</v>
      </c>
      <c r="K65" s="127">
        <f t="shared" si="54"/>
        <v>3</v>
      </c>
      <c r="L65" s="146">
        <v>38.757764999999999</v>
      </c>
      <c r="M65" s="146">
        <v>-121.33384700000001</v>
      </c>
      <c r="N65" s="127" t="s">
        <v>353</v>
      </c>
      <c r="O65" s="127" t="s">
        <v>94</v>
      </c>
      <c r="P65" s="127" t="s">
        <v>94</v>
      </c>
      <c r="Q65" s="127" t="s">
        <v>94</v>
      </c>
      <c r="R65" s="127" t="s">
        <v>95</v>
      </c>
      <c r="S65" s="127" t="s">
        <v>94</v>
      </c>
      <c r="T65" s="127" t="s">
        <v>98</v>
      </c>
      <c r="U65" s="127">
        <v>3</v>
      </c>
      <c r="V65" s="127" t="s">
        <v>107</v>
      </c>
      <c r="W65" s="127" t="s">
        <v>96</v>
      </c>
      <c r="X65" s="127" t="s">
        <v>98</v>
      </c>
      <c r="Y65" s="127" t="s">
        <v>94</v>
      </c>
      <c r="Z65" s="127" t="s">
        <v>94</v>
      </c>
      <c r="AA65" s="127" t="s">
        <v>99</v>
      </c>
      <c r="AB65" s="85" t="str">
        <f>INDEX( '[1]Full Existing Stops'!$AS:$AS, MATCH(D65,'[1]Full Existing Stops'!$D:$D, 0))</f>
        <v>Y</v>
      </c>
      <c r="AC65" s="127" t="str">
        <f>INDEX( '[1]Full Existing Stops'!$AW:$AW, MATCH(D65,'[1]Full Existing Stops'!$D:$D, 0))</f>
        <v>8.5 x cont</v>
      </c>
      <c r="AD65" s="85">
        <v>8.5</v>
      </c>
      <c r="AE65" s="127" t="str">
        <f>INDEX( '[1]Full Existing Stops'!$AZ:$AZ, MATCH(D65,'[1]Full Existing Stops'!$D:$D, 0))</f>
        <v>Y</v>
      </c>
      <c r="AF65" s="127" t="s">
        <v>94</v>
      </c>
      <c r="AG65" s="127" t="s">
        <v>94</v>
      </c>
      <c r="AH65" s="85" t="s">
        <v>96</v>
      </c>
      <c r="AI65" s="85">
        <f>INDEX( '[1]Full Existing Stops'!$BJ:$BJ, MATCH(D65,'[1]Full Existing Stops'!$D:$D, 0))</f>
        <v>2</v>
      </c>
      <c r="AJ65" s="85" t="str">
        <f>INDEX( '[1]Full Existing Stops'!$BF:$BF, MATCH(D65,'[1]Full Existing Stops'!$D:$D, 0))</f>
        <v>Residential</v>
      </c>
      <c r="AK65" s="85" t="s">
        <v>122</v>
      </c>
      <c r="AL65" s="85" t="s">
        <v>109</v>
      </c>
      <c r="AM65" s="85" t="s">
        <v>104</v>
      </c>
      <c r="AN65" s="85" t="str">
        <f>INDEX( '[1]Full Existing Stops'!$AG:$AG, MATCH(D65,'[1]Full Existing Stops'!$D:$D, 0))</f>
        <v>Y</v>
      </c>
      <c r="AO65" s="85" t="str">
        <f>INDEX( '[1]Full Existing Stops'!$AH:$AH, MATCH(D65,'[1]Full Existing Stops'!$D:$D, 0))</f>
        <v xml:space="preserve">Shelter </v>
      </c>
      <c r="AP65" s="127"/>
      <c r="AQ65" s="86" t="str">
        <f t="shared" si="59"/>
        <v/>
      </c>
      <c r="AR65" s="86" t="str">
        <f t="shared" si="59"/>
        <v/>
      </c>
      <c r="AS65" s="86" t="str">
        <f t="shared" si="59"/>
        <v/>
      </c>
      <c r="AT65" s="86" t="str">
        <f t="shared" si="59"/>
        <v/>
      </c>
      <c r="AU65" s="86" t="str">
        <f t="shared" si="59"/>
        <v/>
      </c>
      <c r="AV65" s="86" t="str">
        <f t="shared" si="59"/>
        <v/>
      </c>
      <c r="AW65" s="86" t="str">
        <f t="shared" si="59"/>
        <v/>
      </c>
      <c r="AX65" s="86" t="str">
        <f t="shared" si="59"/>
        <v>X</v>
      </c>
      <c r="AY65" s="86" t="str">
        <f t="shared" si="59"/>
        <v/>
      </c>
      <c r="AZ65" s="86" t="str">
        <f t="shared" si="59"/>
        <v/>
      </c>
      <c r="BA65" s="86" t="str">
        <f t="shared" si="59"/>
        <v/>
      </c>
      <c r="BB65" s="86"/>
      <c r="BC65" s="86" t="str">
        <f t="shared" si="29"/>
        <v>Roseville</v>
      </c>
      <c r="BD65" s="86" t="s">
        <v>115</v>
      </c>
      <c r="BE65" s="82">
        <f t="shared" si="30"/>
        <v>-1</v>
      </c>
      <c r="BF65" s="205" t="s">
        <v>103</v>
      </c>
      <c r="BG65" s="86"/>
      <c r="BH65" s="86" t="str">
        <f t="shared" si="32"/>
        <v>X</v>
      </c>
      <c r="BI65" s="86" t="str">
        <f t="shared" si="33"/>
        <v>X</v>
      </c>
      <c r="BJ65" s="86" t="str">
        <f t="shared" si="34"/>
        <v/>
      </c>
      <c r="BK65" s="86" t="str">
        <f t="shared" si="35"/>
        <v/>
      </c>
      <c r="BL65" s="86" t="str">
        <f t="shared" si="36"/>
        <v/>
      </c>
      <c r="BM65" s="86" t="str">
        <f t="shared" si="37"/>
        <v/>
      </c>
      <c r="BN65" s="86" t="str">
        <f t="shared" si="38"/>
        <v/>
      </c>
      <c r="BO65" s="86" t="str">
        <f t="shared" si="39"/>
        <v/>
      </c>
      <c r="BP65" s="86" t="str">
        <f t="shared" si="40"/>
        <v/>
      </c>
      <c r="BQ65" s="86" t="str">
        <f t="shared" si="41"/>
        <v/>
      </c>
      <c r="BR65" s="86"/>
      <c r="BS65" s="86" t="str">
        <f t="shared" si="42"/>
        <v>X</v>
      </c>
      <c r="BT65" s="86" t="str">
        <f t="shared" si="55"/>
        <v/>
      </c>
      <c r="BU65" s="86" t="str">
        <f t="shared" si="56"/>
        <v/>
      </c>
      <c r="BV65" s="86" t="str">
        <f t="shared" si="57"/>
        <v>X</v>
      </c>
      <c r="BW65" s="86" t="str">
        <f t="shared" si="58"/>
        <v/>
      </c>
      <c r="BX65" s="86" t="str">
        <f t="shared" si="43"/>
        <v>X</v>
      </c>
      <c r="BY65" s="86" t="str">
        <f t="shared" si="44"/>
        <v>X</v>
      </c>
      <c r="BZ65" s="86"/>
      <c r="CA65" s="86"/>
      <c r="CB65" s="86"/>
      <c r="CC65" s="86"/>
      <c r="CD65" s="86" t="str">
        <f t="shared" si="45"/>
        <v/>
      </c>
      <c r="CE65" s="86"/>
      <c r="CF65" s="86"/>
      <c r="CG65" s="86" t="str">
        <f t="shared" si="46"/>
        <v/>
      </c>
      <c r="CH65" s="86" t="str">
        <f t="shared" si="47"/>
        <v/>
      </c>
      <c r="CI65" s="86"/>
      <c r="CJ65" s="43"/>
    </row>
    <row r="66" spans="2:88" x14ac:dyDescent="0.35">
      <c r="B66" s="25"/>
      <c r="C66" s="80">
        <v>180</v>
      </c>
      <c r="D66" s="128">
        <v>53059</v>
      </c>
      <c r="E66" s="129" t="s">
        <v>109</v>
      </c>
      <c r="F66" s="160" t="s">
        <v>523</v>
      </c>
      <c r="G66" s="129"/>
      <c r="H66" s="129">
        <v>4647</v>
      </c>
      <c r="I66" s="129">
        <v>3991</v>
      </c>
      <c r="J66" s="129">
        <v>3</v>
      </c>
      <c r="K66" s="129">
        <f t="shared" si="54"/>
        <v>3</v>
      </c>
      <c r="L66" s="145">
        <v>38.753326080000001</v>
      </c>
      <c r="M66" s="145">
        <v>-121.27907930000001</v>
      </c>
      <c r="N66" s="129" t="s">
        <v>129</v>
      </c>
      <c r="O66" s="129" t="s">
        <v>107</v>
      </c>
      <c r="P66" s="129" t="s">
        <v>94</v>
      </c>
      <c r="Q66" s="129" t="s">
        <v>94</v>
      </c>
      <c r="R66" s="129" t="s">
        <v>95</v>
      </c>
      <c r="S66" s="129" t="s">
        <v>123</v>
      </c>
      <c r="T66" s="129" t="s">
        <v>122</v>
      </c>
      <c r="U66" s="129">
        <v>7</v>
      </c>
      <c r="V66" s="129" t="s">
        <v>107</v>
      </c>
      <c r="W66" s="129" t="s">
        <v>96</v>
      </c>
      <c r="X66" s="129" t="s">
        <v>129</v>
      </c>
      <c r="Y66" s="129" t="s">
        <v>96</v>
      </c>
      <c r="Z66" s="129" t="s">
        <v>94</v>
      </c>
      <c r="AA66" s="129" t="s">
        <v>148</v>
      </c>
      <c r="AB66" s="81" t="str">
        <f>INDEX( '[1]Full Existing Stops'!$AS:$AS, MATCH(D66,'[1]Full Existing Stops'!$D:$D, 0))</f>
        <v>Y</v>
      </c>
      <c r="AC66" s="129" t="str">
        <f>INDEX( '[1]Full Existing Stops'!$AW:$AW, MATCH(D66,'[1]Full Existing Stops'!$D:$D, 0))</f>
        <v>5.5 x cont</v>
      </c>
      <c r="AD66" s="81">
        <v>6.5</v>
      </c>
      <c r="AE66" s="129" t="str">
        <f>INDEX( '[1]Full Existing Stops'!$AZ:$AZ, MATCH(D66,'[1]Full Existing Stops'!$D:$D, 0))</f>
        <v xml:space="preserve">Y </v>
      </c>
      <c r="AF66" s="129" t="s">
        <v>123</v>
      </c>
      <c r="AG66" s="129" t="s">
        <v>94</v>
      </c>
      <c r="AH66" s="81" t="s">
        <v>96</v>
      </c>
      <c r="AI66" s="81" t="str">
        <f>INDEX( '[1]Full Existing Stops'!$BJ:$BJ, MATCH(D66,'[1]Full Existing Stops'!$D:$D, 0))</f>
        <v>2 , Bike Lane ends at intersection 
No bikelane to SW side of intersection</v>
      </c>
      <c r="AJ66" s="81" t="str">
        <f>INDEX( '[1]Full Existing Stops'!$BF:$BF, MATCH(D66,'[1]Full Existing Stops'!$D:$D, 0))</f>
        <v>Adelante HS, Residential</v>
      </c>
      <c r="AK66" s="81" t="s">
        <v>122</v>
      </c>
      <c r="AL66" s="81" t="s">
        <v>109</v>
      </c>
      <c r="AM66" s="81" t="s">
        <v>104</v>
      </c>
      <c r="AN66" s="81" t="str">
        <f>INDEX( '[1]Full Existing Stops'!$AG:$AG, MATCH(D66,'[1]Full Existing Stops'!$D:$D, 0))</f>
        <v xml:space="preserve">Y </v>
      </c>
      <c r="AO66" s="81" t="str">
        <f>INDEX( '[1]Full Existing Stops'!$AH:$AH, MATCH(D66,'[1]Full Existing Stops'!$D:$D, 0))</f>
        <v>Shelter</v>
      </c>
      <c r="AP66" s="129"/>
      <c r="AQ66" s="82" t="str">
        <f t="shared" si="59"/>
        <v/>
      </c>
      <c r="AR66" s="82" t="str">
        <f t="shared" si="59"/>
        <v>X</v>
      </c>
      <c r="AS66" s="82" t="str">
        <f t="shared" si="59"/>
        <v/>
      </c>
      <c r="AT66" s="82" t="str">
        <f t="shared" si="59"/>
        <v/>
      </c>
      <c r="AU66" s="82" t="str">
        <f t="shared" si="59"/>
        <v/>
      </c>
      <c r="AV66" s="82" t="str">
        <f t="shared" si="59"/>
        <v/>
      </c>
      <c r="AW66" s="82" t="str">
        <f t="shared" si="59"/>
        <v/>
      </c>
      <c r="AX66" s="82" t="str">
        <f t="shared" si="59"/>
        <v/>
      </c>
      <c r="AY66" s="82" t="str">
        <f t="shared" si="59"/>
        <v/>
      </c>
      <c r="AZ66" s="82" t="str">
        <f t="shared" si="59"/>
        <v/>
      </c>
      <c r="BA66" s="82" t="str">
        <f t="shared" si="59"/>
        <v/>
      </c>
      <c r="BB66" s="82"/>
      <c r="BC66" s="82" t="str">
        <f t="shared" si="29"/>
        <v>Roseville</v>
      </c>
      <c r="BD66" s="82" t="s">
        <v>115</v>
      </c>
      <c r="BE66" s="82">
        <f t="shared" si="30"/>
        <v>-1</v>
      </c>
      <c r="BF66" s="204" t="s">
        <v>103</v>
      </c>
      <c r="BG66" s="82"/>
      <c r="BH66" s="82" t="str">
        <f t="shared" si="32"/>
        <v/>
      </c>
      <c r="BI66" s="82" t="str">
        <f t="shared" si="33"/>
        <v/>
      </c>
      <c r="BJ66" s="82" t="str">
        <f t="shared" si="34"/>
        <v/>
      </c>
      <c r="BK66" s="82" t="str">
        <f t="shared" si="35"/>
        <v/>
      </c>
      <c r="BL66" s="82" t="str">
        <f t="shared" si="36"/>
        <v/>
      </c>
      <c r="BM66" s="82" t="str">
        <f t="shared" si="37"/>
        <v>X</v>
      </c>
      <c r="BN66" s="82">
        <f t="shared" si="38"/>
        <v>1.5</v>
      </c>
      <c r="BO66" s="82" t="str">
        <f t="shared" si="39"/>
        <v/>
      </c>
      <c r="BP66" s="82" t="str">
        <f t="shared" si="40"/>
        <v/>
      </c>
      <c r="BQ66" s="82" t="str">
        <f t="shared" si="41"/>
        <v/>
      </c>
      <c r="BR66" s="82"/>
      <c r="BS66" s="82" t="str">
        <f t="shared" si="42"/>
        <v/>
      </c>
      <c r="BT66" s="82" t="str">
        <f t="shared" si="55"/>
        <v/>
      </c>
      <c r="BU66" s="82" t="str">
        <f t="shared" si="56"/>
        <v/>
      </c>
      <c r="BV66" s="82" t="str">
        <f t="shared" si="57"/>
        <v>X</v>
      </c>
      <c r="BW66" s="82" t="str">
        <f t="shared" si="58"/>
        <v/>
      </c>
      <c r="BX66" s="82" t="str">
        <f t="shared" si="43"/>
        <v/>
      </c>
      <c r="BY66" s="82" t="str">
        <f t="shared" si="44"/>
        <v>X</v>
      </c>
      <c r="BZ66" s="82"/>
      <c r="CA66" s="82"/>
      <c r="CB66" s="82"/>
      <c r="CC66" s="82"/>
      <c r="CD66" s="82" t="str">
        <f t="shared" si="45"/>
        <v/>
      </c>
      <c r="CE66" s="82"/>
      <c r="CF66" s="82"/>
      <c r="CG66" s="82" t="str">
        <f t="shared" si="46"/>
        <v>X</v>
      </c>
      <c r="CH66" s="82" t="str">
        <f t="shared" si="47"/>
        <v/>
      </c>
      <c r="CI66" s="82"/>
      <c r="CJ66" s="42"/>
    </row>
    <row r="67" spans="2:88" x14ac:dyDescent="0.35">
      <c r="B67" s="25"/>
      <c r="C67" s="80">
        <v>225</v>
      </c>
      <c r="D67" s="128">
        <v>53237</v>
      </c>
      <c r="E67" s="129" t="s">
        <v>109</v>
      </c>
      <c r="F67" s="160" t="s">
        <v>524</v>
      </c>
      <c r="G67" s="129"/>
      <c r="H67" s="129">
        <v>5502</v>
      </c>
      <c r="I67" s="129">
        <v>4472</v>
      </c>
      <c r="J67" s="129">
        <v>3</v>
      </c>
      <c r="K67" s="129">
        <f t="shared" si="54"/>
        <v>3</v>
      </c>
      <c r="L67" s="145">
        <v>38.743597999999999</v>
      </c>
      <c r="M67" s="145">
        <v>-121.28331799999999</v>
      </c>
      <c r="N67" s="129" t="s">
        <v>126</v>
      </c>
      <c r="O67" s="129" t="s">
        <v>107</v>
      </c>
      <c r="P67" s="129" t="s">
        <v>100</v>
      </c>
      <c r="Q67" s="129" t="s">
        <v>123</v>
      </c>
      <c r="R67" s="129" t="s">
        <v>122</v>
      </c>
      <c r="S67" s="129" t="s">
        <v>123</v>
      </c>
      <c r="T67" s="129" t="s">
        <v>122</v>
      </c>
      <c r="U67" s="129">
        <v>8</v>
      </c>
      <c r="V67" s="129" t="s">
        <v>107</v>
      </c>
      <c r="W67" s="129" t="s">
        <v>96</v>
      </c>
      <c r="X67" s="129" t="s">
        <v>107</v>
      </c>
      <c r="Y67" s="129" t="s">
        <v>123</v>
      </c>
      <c r="Z67" s="129" t="s">
        <v>96</v>
      </c>
      <c r="AA67" s="129" t="s">
        <v>525</v>
      </c>
      <c r="AB67" s="81" t="str">
        <f>INDEX( '[1]Full Existing Stops'!$AS:$AS, MATCH(D67,'[1]Full Existing Stops'!$D:$D, 0))</f>
        <v xml:space="preserve">Y </v>
      </c>
      <c r="AC67" s="129" t="str">
        <f>INDEX( '[1]Full Existing Stops'!$AW:$AW, MATCH(D67,'[1]Full Existing Stops'!$D:$D, 0))</f>
        <v>30 x 75' pad</v>
      </c>
      <c r="AD67" s="81">
        <v>30</v>
      </c>
      <c r="AE67" s="129" t="str">
        <f>INDEX( '[1]Full Existing Stops'!$AZ:$AZ, MATCH(D67,'[1]Full Existing Stops'!$D:$D, 0))</f>
        <v xml:space="preserve">Y </v>
      </c>
      <c r="AF67" s="129" t="s">
        <v>123</v>
      </c>
      <c r="AG67" s="129" t="s">
        <v>96</v>
      </c>
      <c r="AH67" s="81" t="s">
        <v>96</v>
      </c>
      <c r="AI67" s="81">
        <f>INDEX( '[1]Full Existing Stops'!$BJ:$BJ, MATCH(D67,'[1]Full Existing Stops'!$D:$D, 0))</f>
        <v>2</v>
      </c>
      <c r="AJ67" s="81" t="str">
        <f>INDEX( '[1]Full Existing Stops'!$BF:$BF, MATCH(D67,'[1]Full Existing Stops'!$D:$D, 0))</f>
        <v>Park</v>
      </c>
      <c r="AK67" s="81" t="s">
        <v>526</v>
      </c>
      <c r="AL67" s="81" t="s">
        <v>109</v>
      </c>
      <c r="AM67" s="81" t="s">
        <v>378</v>
      </c>
      <c r="AN67" s="81" t="str">
        <f>INDEX( '[1]Full Existing Stops'!$AG:$AG, MATCH(D67,'[1]Full Existing Stops'!$D:$D, 0))</f>
        <v xml:space="preserve">Y </v>
      </c>
      <c r="AO67" s="81" t="str">
        <f>INDEX( '[1]Full Existing Stops'!$AH:$AH, MATCH(D67,'[1]Full Existing Stops'!$D:$D, 0))</f>
        <v>Shelter</v>
      </c>
      <c r="AP67" s="129"/>
      <c r="AQ67" s="82" t="str">
        <f t="shared" si="59"/>
        <v/>
      </c>
      <c r="AR67" s="82" t="str">
        <f t="shared" si="59"/>
        <v/>
      </c>
      <c r="AS67" s="82" t="str">
        <f t="shared" si="59"/>
        <v>X</v>
      </c>
      <c r="AT67" s="82" t="str">
        <f t="shared" si="59"/>
        <v/>
      </c>
      <c r="AU67" s="82" t="str">
        <f t="shared" si="59"/>
        <v>X</v>
      </c>
      <c r="AV67" s="82" t="str">
        <f t="shared" si="59"/>
        <v/>
      </c>
      <c r="AW67" s="82" t="str">
        <f t="shared" si="59"/>
        <v/>
      </c>
      <c r="AX67" s="82" t="str">
        <f t="shared" si="59"/>
        <v>X</v>
      </c>
      <c r="AY67" s="82" t="str">
        <f t="shared" si="59"/>
        <v>X</v>
      </c>
      <c r="AZ67" s="82" t="str">
        <f t="shared" si="59"/>
        <v/>
      </c>
      <c r="BA67" s="82" t="str">
        <f t="shared" si="59"/>
        <v>X</v>
      </c>
      <c r="BB67" s="82"/>
      <c r="BC67" s="82" t="str">
        <f t="shared" si="29"/>
        <v>Roseville</v>
      </c>
      <c r="BD67" s="82" t="s">
        <v>126</v>
      </c>
      <c r="BE67" s="82">
        <f t="shared" si="30"/>
        <v>-1</v>
      </c>
      <c r="BF67" s="204" t="s">
        <v>103</v>
      </c>
      <c r="BG67" s="82"/>
      <c r="BH67" s="82" t="str">
        <f t="shared" si="32"/>
        <v/>
      </c>
      <c r="BI67" s="82" t="str">
        <f t="shared" si="33"/>
        <v/>
      </c>
      <c r="BJ67" s="82" t="str">
        <f t="shared" si="34"/>
        <v/>
      </c>
      <c r="BK67" s="82" t="str">
        <f t="shared" si="35"/>
        <v/>
      </c>
      <c r="BL67" s="82" t="str">
        <f t="shared" si="36"/>
        <v/>
      </c>
      <c r="BM67" s="82" t="str">
        <f t="shared" si="37"/>
        <v/>
      </c>
      <c r="BN67" s="82" t="str">
        <f t="shared" si="38"/>
        <v/>
      </c>
      <c r="BO67" s="82" t="str">
        <f t="shared" si="39"/>
        <v/>
      </c>
      <c r="BP67" s="82" t="str">
        <f t="shared" si="40"/>
        <v/>
      </c>
      <c r="BQ67" s="82" t="str">
        <f t="shared" si="41"/>
        <v/>
      </c>
      <c r="BR67" s="82"/>
      <c r="BS67" s="82" t="str">
        <f t="shared" si="42"/>
        <v/>
      </c>
      <c r="BT67" s="82" t="str">
        <f t="shared" si="55"/>
        <v/>
      </c>
      <c r="BU67" s="82" t="str">
        <f t="shared" si="56"/>
        <v/>
      </c>
      <c r="BV67" s="82" t="str">
        <f t="shared" si="57"/>
        <v/>
      </c>
      <c r="BW67" s="82" t="str">
        <f t="shared" si="58"/>
        <v/>
      </c>
      <c r="BX67" s="82" t="str">
        <f t="shared" si="43"/>
        <v/>
      </c>
      <c r="BY67" s="82" t="str">
        <f t="shared" si="44"/>
        <v/>
      </c>
      <c r="BZ67" s="82"/>
      <c r="CA67" s="82"/>
      <c r="CB67" s="82"/>
      <c r="CC67" s="82"/>
      <c r="CD67" s="82" t="str">
        <f t="shared" si="45"/>
        <v/>
      </c>
      <c r="CE67" s="82"/>
      <c r="CF67" s="82"/>
      <c r="CG67" s="82" t="str">
        <f t="shared" si="46"/>
        <v/>
      </c>
      <c r="CH67" s="82" t="str">
        <f t="shared" si="47"/>
        <v/>
      </c>
      <c r="CI67" s="82"/>
      <c r="CJ67" s="42"/>
    </row>
    <row r="68" spans="2:88" x14ac:dyDescent="0.35">
      <c r="B68" s="27"/>
      <c r="C68" s="84">
        <v>272</v>
      </c>
      <c r="D68" s="126" t="s">
        <v>85</v>
      </c>
      <c r="E68" s="127" t="s">
        <v>109</v>
      </c>
      <c r="F68" s="163" t="s">
        <v>624</v>
      </c>
      <c r="G68" s="127"/>
      <c r="H68" s="127">
        <v>1561</v>
      </c>
      <c r="I68" s="127">
        <v>7028</v>
      </c>
      <c r="J68" s="127">
        <v>3</v>
      </c>
      <c r="K68" s="127">
        <f t="shared" si="54"/>
        <v>3</v>
      </c>
      <c r="L68" s="146">
        <v>38.759262343000003</v>
      </c>
      <c r="M68" s="146">
        <v>-121.303477098</v>
      </c>
      <c r="N68" s="127" t="s">
        <v>98</v>
      </c>
      <c r="O68" s="127" t="s">
        <v>94</v>
      </c>
      <c r="P68" s="127" t="s">
        <v>94</v>
      </c>
      <c r="Q68" s="127" t="s">
        <v>94</v>
      </c>
      <c r="R68" s="127" t="s">
        <v>95</v>
      </c>
      <c r="S68" s="127" t="s">
        <v>96</v>
      </c>
      <c r="T68" s="127" t="s">
        <v>98</v>
      </c>
      <c r="U68" s="127" t="s">
        <v>122</v>
      </c>
      <c r="V68" s="127" t="s">
        <v>94</v>
      </c>
      <c r="W68" s="127" t="s">
        <v>94</v>
      </c>
      <c r="X68" s="127" t="s">
        <v>95</v>
      </c>
      <c r="Y68" s="127" t="s">
        <v>94</v>
      </c>
      <c r="Z68" s="127" t="s">
        <v>94</v>
      </c>
      <c r="AA68" s="127" t="s">
        <v>99</v>
      </c>
      <c r="AB68" s="85" t="s">
        <v>96</v>
      </c>
      <c r="AC68" s="127" t="s">
        <v>449</v>
      </c>
      <c r="AD68" s="85">
        <v>8.5</v>
      </c>
      <c r="AE68" s="127" t="s">
        <v>96</v>
      </c>
      <c r="AF68" s="127" t="s">
        <v>94</v>
      </c>
      <c r="AG68" s="127" t="s">
        <v>94</v>
      </c>
      <c r="AH68" s="85" t="s">
        <v>96</v>
      </c>
      <c r="AI68" s="85">
        <f>INDEX('[1]Full New Stop'!$BJ:$BJ, MATCH(F68,'[1]Full New Stop'!$E:$E, 0))</f>
        <v>2</v>
      </c>
      <c r="AJ68" s="85" t="str">
        <f>INDEX('[1]Full New Stop'!$BF:$BF, MATCH(F68,'[1]Full New Stop'!$E:$E, 0))</f>
        <v>Residential</v>
      </c>
      <c r="AK68" s="85">
        <v>0</v>
      </c>
      <c r="AL68" s="85" t="s">
        <v>109</v>
      </c>
      <c r="AM68" s="85" t="s">
        <v>104</v>
      </c>
      <c r="AN68" s="85" t="str">
        <f>INDEX('[1]Full New Stop'!$AG:$AG, MATCH(F68,'[1]Full New Stop'!$E:$E, 0))</f>
        <v>N</v>
      </c>
      <c r="AO68" s="85" t="str">
        <f>INDEX('[1]Full New Stop'!$AH:$AH, MATCH(F68,'[1]Full New Stop'!$E:$E, 0))</f>
        <v xml:space="preserve"> - </v>
      </c>
      <c r="AP68" s="127"/>
      <c r="AQ68" s="86" t="str">
        <f t="shared" ref="AQ68:BA77" si="60">IF(ISNUMBER(SEARCH(AQ$7,$N68)), "X", "")</f>
        <v/>
      </c>
      <c r="AR68" s="86" t="str">
        <f t="shared" si="60"/>
        <v/>
      </c>
      <c r="AS68" s="86" t="str">
        <f t="shared" si="60"/>
        <v/>
      </c>
      <c r="AT68" s="86" t="str">
        <f t="shared" si="60"/>
        <v/>
      </c>
      <c r="AU68" s="86" t="str">
        <f t="shared" si="60"/>
        <v/>
      </c>
      <c r="AV68" s="86" t="str">
        <f t="shared" si="60"/>
        <v/>
      </c>
      <c r="AW68" s="86" t="str">
        <f t="shared" si="60"/>
        <v/>
      </c>
      <c r="AX68" s="86" t="str">
        <f t="shared" si="60"/>
        <v/>
      </c>
      <c r="AY68" s="86" t="str">
        <f t="shared" si="60"/>
        <v/>
      </c>
      <c r="AZ68" s="86" t="str">
        <f t="shared" si="60"/>
        <v/>
      </c>
      <c r="BA68" s="86" t="str">
        <f t="shared" si="60"/>
        <v/>
      </c>
      <c r="BB68" s="86"/>
      <c r="BC68" s="86" t="str">
        <f t="shared" si="29"/>
        <v>Roseville</v>
      </c>
      <c r="BD68" s="86" t="s">
        <v>159</v>
      </c>
      <c r="BE68" s="82">
        <f t="shared" si="30"/>
        <v>-1</v>
      </c>
      <c r="BF68" s="205" t="s">
        <v>103</v>
      </c>
      <c r="BG68" s="86"/>
      <c r="BH68" s="86" t="str">
        <f t="shared" si="32"/>
        <v/>
      </c>
      <c r="BI68" s="86" t="str">
        <f t="shared" si="33"/>
        <v>X</v>
      </c>
      <c r="BJ68" s="86" t="str">
        <f t="shared" si="34"/>
        <v/>
      </c>
      <c r="BK68" s="86" t="str">
        <f t="shared" si="35"/>
        <v/>
      </c>
      <c r="BL68" s="86" t="str">
        <f t="shared" si="36"/>
        <v/>
      </c>
      <c r="BM68" s="86" t="str">
        <f t="shared" si="37"/>
        <v/>
      </c>
      <c r="BN68" s="86" t="str">
        <f t="shared" si="38"/>
        <v/>
      </c>
      <c r="BO68" s="86" t="str">
        <f t="shared" si="39"/>
        <v/>
      </c>
      <c r="BP68" s="86" t="str">
        <f t="shared" si="40"/>
        <v>X</v>
      </c>
      <c r="BQ68" s="86" t="str">
        <f t="shared" si="41"/>
        <v/>
      </c>
      <c r="BR68" s="86"/>
      <c r="BS68" s="86" t="str">
        <f t="shared" si="42"/>
        <v>X</v>
      </c>
      <c r="BT68" s="86" t="str">
        <f t="shared" si="55"/>
        <v>X</v>
      </c>
      <c r="BU68" s="86" t="str">
        <f t="shared" si="56"/>
        <v/>
      </c>
      <c r="BV68" s="86" t="str">
        <f t="shared" si="57"/>
        <v>X</v>
      </c>
      <c r="BW68" s="86" t="str">
        <f t="shared" si="58"/>
        <v/>
      </c>
      <c r="BX68" s="86" t="str">
        <f t="shared" si="43"/>
        <v>X</v>
      </c>
      <c r="BY68" s="86" t="str">
        <f t="shared" si="44"/>
        <v>X</v>
      </c>
      <c r="BZ68" s="86"/>
      <c r="CA68" s="86"/>
      <c r="CB68" s="86"/>
      <c r="CC68" s="86"/>
      <c r="CD68" s="86" t="str">
        <f t="shared" si="45"/>
        <v>X</v>
      </c>
      <c r="CE68" s="86"/>
      <c r="CF68" s="86"/>
      <c r="CG68" s="86" t="str">
        <f t="shared" si="46"/>
        <v/>
      </c>
      <c r="CH68" s="86" t="str">
        <f t="shared" si="47"/>
        <v/>
      </c>
      <c r="CI68" s="86"/>
      <c r="CJ68" s="43"/>
    </row>
    <row r="69" spans="2:88" ht="29" x14ac:dyDescent="0.35">
      <c r="B69" s="25"/>
      <c r="C69" s="80">
        <v>274</v>
      </c>
      <c r="D69" s="128" t="s">
        <v>85</v>
      </c>
      <c r="E69" s="129" t="s">
        <v>109</v>
      </c>
      <c r="F69" s="160" t="s">
        <v>625</v>
      </c>
      <c r="G69" s="129"/>
      <c r="H69" s="129">
        <v>658</v>
      </c>
      <c r="I69" s="129">
        <v>4646</v>
      </c>
      <c r="J69" s="129">
        <v>3</v>
      </c>
      <c r="K69" s="129">
        <f t="shared" si="54"/>
        <v>3</v>
      </c>
      <c r="L69" s="145">
        <v>38.76771274</v>
      </c>
      <c r="M69" s="145">
        <v>-121.330202949</v>
      </c>
      <c r="N69" s="129" t="s">
        <v>98</v>
      </c>
      <c r="O69" s="129" t="s">
        <v>94</v>
      </c>
      <c r="P69" s="129" t="s">
        <v>94</v>
      </c>
      <c r="Q69" s="129" t="s">
        <v>94</v>
      </c>
      <c r="R69" s="129" t="s">
        <v>95</v>
      </c>
      <c r="S69" s="129" t="s">
        <v>94</v>
      </c>
      <c r="T69" s="129" t="s">
        <v>98</v>
      </c>
      <c r="U69" s="129">
        <v>4</v>
      </c>
      <c r="V69" s="129" t="s">
        <v>107</v>
      </c>
      <c r="W69" s="129" t="s">
        <v>96</v>
      </c>
      <c r="X69" s="129" t="s">
        <v>107</v>
      </c>
      <c r="Y69" s="129" t="s">
        <v>96</v>
      </c>
      <c r="Z69" s="129" t="s">
        <v>94</v>
      </c>
      <c r="AA69" s="129" t="s">
        <v>99</v>
      </c>
      <c r="AB69" s="81" t="s">
        <v>96</v>
      </c>
      <c r="AC69" s="129" t="s">
        <v>449</v>
      </c>
      <c r="AD69" s="81">
        <v>8.5</v>
      </c>
      <c r="AE69" s="129" t="s">
        <v>96</v>
      </c>
      <c r="AF69" s="129" t="s">
        <v>96</v>
      </c>
      <c r="AG69" s="129" t="s">
        <v>94</v>
      </c>
      <c r="AH69" s="81" t="s">
        <v>96</v>
      </c>
      <c r="AI69" s="81">
        <f>INDEX('[1]Full New Stop'!$BJ:$BJ, MATCH(F69,'[1]Full New Stop'!$E:$E, 0))</f>
        <v>2</v>
      </c>
      <c r="AJ69" s="81" t="str">
        <f>INDEX('[1]Full New Stop'!$BF:$BF, MATCH(F69,'[1]Full New Stop'!$E:$E, 0))</f>
        <v>Park, Residential</v>
      </c>
      <c r="AK69" s="81">
        <v>0</v>
      </c>
      <c r="AL69" s="81" t="s">
        <v>109</v>
      </c>
      <c r="AM69" s="81" t="s">
        <v>104</v>
      </c>
      <c r="AN69" s="81" t="str">
        <f>INDEX('[1]Full New Stop'!$AG:$AG, MATCH(F69,'[1]Full New Stop'!$E:$E, 0))</f>
        <v>Y</v>
      </c>
      <c r="AO69" s="81" t="str">
        <f>INDEX('[1]Full New Stop'!$AH:$AH, MATCH(F69,'[1]Full New Stop'!$E:$E, 0))</f>
        <v>Shelter</v>
      </c>
      <c r="AP69" s="129"/>
      <c r="AQ69" s="82" t="str">
        <f t="shared" si="60"/>
        <v/>
      </c>
      <c r="AR69" s="82" t="str">
        <f t="shared" si="60"/>
        <v/>
      </c>
      <c r="AS69" s="82" t="str">
        <f t="shared" si="60"/>
        <v/>
      </c>
      <c r="AT69" s="82" t="str">
        <f t="shared" si="60"/>
        <v/>
      </c>
      <c r="AU69" s="82" t="str">
        <f t="shared" si="60"/>
        <v/>
      </c>
      <c r="AV69" s="82" t="str">
        <f t="shared" si="60"/>
        <v/>
      </c>
      <c r="AW69" s="82" t="str">
        <f t="shared" si="60"/>
        <v/>
      </c>
      <c r="AX69" s="82" t="str">
        <f t="shared" si="60"/>
        <v/>
      </c>
      <c r="AY69" s="82" t="str">
        <f t="shared" si="60"/>
        <v/>
      </c>
      <c r="AZ69" s="82" t="str">
        <f t="shared" si="60"/>
        <v/>
      </c>
      <c r="BA69" s="82" t="str">
        <f t="shared" si="60"/>
        <v/>
      </c>
      <c r="BB69" s="82"/>
      <c r="BC69" s="82" t="str">
        <f t="shared" si="29"/>
        <v>Roseville</v>
      </c>
      <c r="BD69" s="82" t="s">
        <v>159</v>
      </c>
      <c r="BE69" s="82">
        <f t="shared" si="30"/>
        <v>-1</v>
      </c>
      <c r="BF69" s="204" t="s">
        <v>103</v>
      </c>
      <c r="BG69" s="82"/>
      <c r="BH69" s="82" t="str">
        <f t="shared" si="32"/>
        <v>X</v>
      </c>
      <c r="BI69" s="82" t="str">
        <f t="shared" si="33"/>
        <v>X</v>
      </c>
      <c r="BJ69" s="82" t="str">
        <f t="shared" si="34"/>
        <v/>
      </c>
      <c r="BK69" s="82" t="str">
        <f t="shared" si="35"/>
        <v/>
      </c>
      <c r="BL69" s="82" t="str">
        <f t="shared" si="36"/>
        <v/>
      </c>
      <c r="BM69" s="82" t="str">
        <f t="shared" si="37"/>
        <v/>
      </c>
      <c r="BN69" s="82" t="str">
        <f t="shared" si="38"/>
        <v/>
      </c>
      <c r="BO69" s="82" t="str">
        <f t="shared" si="39"/>
        <v/>
      </c>
      <c r="BP69" s="82" t="str">
        <f t="shared" si="40"/>
        <v/>
      </c>
      <c r="BQ69" s="82" t="str">
        <f t="shared" si="41"/>
        <v/>
      </c>
      <c r="BR69" s="82"/>
      <c r="BS69" s="82" t="str">
        <f t="shared" si="42"/>
        <v/>
      </c>
      <c r="BT69" s="82" t="str">
        <f t="shared" si="55"/>
        <v/>
      </c>
      <c r="BU69" s="82" t="str">
        <f t="shared" si="56"/>
        <v/>
      </c>
      <c r="BV69" s="82" t="str">
        <f t="shared" si="57"/>
        <v>X</v>
      </c>
      <c r="BW69" s="82" t="str">
        <f t="shared" si="58"/>
        <v/>
      </c>
      <c r="BX69" s="82" t="str">
        <f t="shared" si="43"/>
        <v/>
      </c>
      <c r="BY69" s="82" t="str">
        <f t="shared" si="44"/>
        <v>X</v>
      </c>
      <c r="BZ69" s="82"/>
      <c r="CA69" s="82"/>
      <c r="CB69" s="82"/>
      <c r="CC69" s="82"/>
      <c r="CD69" s="82" t="str">
        <f t="shared" si="45"/>
        <v/>
      </c>
      <c r="CE69" s="82"/>
      <c r="CF69" s="82"/>
      <c r="CG69" s="82" t="str">
        <f t="shared" si="46"/>
        <v/>
      </c>
      <c r="CH69" s="82" t="str">
        <f t="shared" si="47"/>
        <v/>
      </c>
      <c r="CI69" s="82"/>
      <c r="CJ69" s="42"/>
    </row>
    <row r="70" spans="2:88" x14ac:dyDescent="0.35">
      <c r="B70" s="27"/>
      <c r="C70" s="84">
        <v>280</v>
      </c>
      <c r="D70" s="126" t="s">
        <v>85</v>
      </c>
      <c r="E70" s="127" t="s">
        <v>109</v>
      </c>
      <c r="F70" s="163" t="s">
        <v>626</v>
      </c>
      <c r="G70" s="127"/>
      <c r="H70" s="127">
        <v>10576</v>
      </c>
      <c r="I70" s="127">
        <v>1937</v>
      </c>
      <c r="J70" s="127">
        <v>3</v>
      </c>
      <c r="K70" s="127">
        <f t="shared" si="54"/>
        <v>3</v>
      </c>
      <c r="L70" s="146">
        <v>38.761911040999998</v>
      </c>
      <c r="M70" s="146">
        <v>-121.254825239</v>
      </c>
      <c r="N70" s="127" t="s">
        <v>98</v>
      </c>
      <c r="O70" s="127" t="s">
        <v>122</v>
      </c>
      <c r="P70" s="127" t="s">
        <v>94</v>
      </c>
      <c r="Q70" s="127" t="s">
        <v>94</v>
      </c>
      <c r="R70" s="127" t="s">
        <v>95</v>
      </c>
      <c r="S70" s="127" t="s">
        <v>96</v>
      </c>
      <c r="T70" s="127" t="s">
        <v>98</v>
      </c>
      <c r="U70" s="127" t="s">
        <v>122</v>
      </c>
      <c r="V70" s="127" t="s">
        <v>122</v>
      </c>
      <c r="W70" s="127" t="s">
        <v>94</v>
      </c>
      <c r="X70" s="127" t="s">
        <v>98</v>
      </c>
      <c r="Y70" s="127" t="s">
        <v>94</v>
      </c>
      <c r="Z70" s="127" t="s">
        <v>94</v>
      </c>
      <c r="AA70" s="127" t="s">
        <v>99</v>
      </c>
      <c r="AB70" s="85" t="s">
        <v>96</v>
      </c>
      <c r="AC70" s="127" t="s">
        <v>449</v>
      </c>
      <c r="AD70" s="85">
        <v>8.5</v>
      </c>
      <c r="AE70" s="127" t="s">
        <v>96</v>
      </c>
      <c r="AF70" s="127" t="s">
        <v>96</v>
      </c>
      <c r="AG70" s="127" t="s">
        <v>94</v>
      </c>
      <c r="AH70" s="85" t="s">
        <v>96</v>
      </c>
      <c r="AI70" s="85" t="e">
        <f>INDEX('[1]Full New Stop'!$BJ:$BJ, MATCH(F70,'[1]Full New Stop'!$E:$E, 0))</f>
        <v>#REF!</v>
      </c>
      <c r="AJ70" s="85" t="str">
        <f>INDEX('[1]Full New Stop'!$BF:$BF, MATCH(F70,'[1]Full New Stop'!$E:$E, 0))</f>
        <v>Burger King, 76 Food Mart</v>
      </c>
      <c r="AK70" s="85">
        <v>0</v>
      </c>
      <c r="AL70" s="85" t="s">
        <v>109</v>
      </c>
      <c r="AM70" s="85" t="s">
        <v>104</v>
      </c>
      <c r="AN70" s="85" t="str">
        <f>INDEX('[1]Full New Stop'!$AG:$AG, MATCH(F70,'[1]Full New Stop'!$E:$E, 0))</f>
        <v>Y</v>
      </c>
      <c r="AO70" s="85" t="str">
        <f>INDEX('[1]Full New Stop'!$AH:$AH, MATCH(F70,'[1]Full New Stop'!$E:$E, 0))</f>
        <v xml:space="preserve">Trees </v>
      </c>
      <c r="AP70" s="127"/>
      <c r="AQ70" s="86" t="str">
        <f t="shared" si="60"/>
        <v/>
      </c>
      <c r="AR70" s="86" t="str">
        <f t="shared" si="60"/>
        <v/>
      </c>
      <c r="AS70" s="86" t="str">
        <f t="shared" si="60"/>
        <v/>
      </c>
      <c r="AT70" s="86" t="str">
        <f t="shared" si="60"/>
        <v/>
      </c>
      <c r="AU70" s="86" t="str">
        <f t="shared" si="60"/>
        <v/>
      </c>
      <c r="AV70" s="86" t="str">
        <f t="shared" si="60"/>
        <v/>
      </c>
      <c r="AW70" s="86" t="str">
        <f t="shared" si="60"/>
        <v/>
      </c>
      <c r="AX70" s="86" t="str">
        <f t="shared" si="60"/>
        <v/>
      </c>
      <c r="AY70" s="86" t="str">
        <f t="shared" si="60"/>
        <v/>
      </c>
      <c r="AZ70" s="86" t="str">
        <f t="shared" si="60"/>
        <v/>
      </c>
      <c r="BA70" s="86" t="str">
        <f t="shared" si="60"/>
        <v/>
      </c>
      <c r="BB70" s="86"/>
      <c r="BC70" s="86" t="str">
        <f t="shared" si="29"/>
        <v>Roseville</v>
      </c>
      <c r="BD70" s="86" t="s">
        <v>159</v>
      </c>
      <c r="BE70" s="82">
        <f t="shared" si="30"/>
        <v>-1</v>
      </c>
      <c r="BF70" s="205" t="s">
        <v>103</v>
      </c>
      <c r="BG70" s="86"/>
      <c r="BH70" s="86" t="str">
        <f t="shared" si="32"/>
        <v/>
      </c>
      <c r="BI70" s="86" t="str">
        <f t="shared" si="33"/>
        <v>X</v>
      </c>
      <c r="BJ70" s="86" t="str">
        <f t="shared" si="34"/>
        <v/>
      </c>
      <c r="BK70" s="86" t="str">
        <f t="shared" si="35"/>
        <v/>
      </c>
      <c r="BL70" s="86" t="str">
        <f t="shared" si="36"/>
        <v/>
      </c>
      <c r="BM70" s="86" t="str">
        <f t="shared" si="37"/>
        <v/>
      </c>
      <c r="BN70" s="86" t="str">
        <f t="shared" si="38"/>
        <v/>
      </c>
      <c r="BO70" s="86" t="str">
        <f t="shared" si="39"/>
        <v/>
      </c>
      <c r="BP70" s="86" t="str">
        <f t="shared" si="40"/>
        <v>X</v>
      </c>
      <c r="BQ70" s="86" t="str">
        <f t="shared" si="41"/>
        <v/>
      </c>
      <c r="BR70" s="86"/>
      <c r="BS70" s="86" t="str">
        <f t="shared" si="42"/>
        <v/>
      </c>
      <c r="BT70" s="86" t="str">
        <f t="shared" si="55"/>
        <v>X</v>
      </c>
      <c r="BU70" s="86" t="str">
        <f t="shared" si="56"/>
        <v/>
      </c>
      <c r="BV70" s="86" t="str">
        <f t="shared" si="57"/>
        <v>X</v>
      </c>
      <c r="BW70" s="86" t="str">
        <f t="shared" si="58"/>
        <v/>
      </c>
      <c r="BX70" s="86" t="str">
        <f t="shared" si="43"/>
        <v>X</v>
      </c>
      <c r="BY70" s="86" t="str">
        <f t="shared" si="44"/>
        <v>X</v>
      </c>
      <c r="BZ70" s="86"/>
      <c r="CA70" s="86"/>
      <c r="CB70" s="86"/>
      <c r="CC70" s="86"/>
      <c r="CD70" s="86" t="str">
        <f t="shared" si="45"/>
        <v/>
      </c>
      <c r="CE70" s="86"/>
      <c r="CF70" s="86"/>
      <c r="CG70" s="86" t="str">
        <f t="shared" si="46"/>
        <v/>
      </c>
      <c r="CH70" s="86" t="str">
        <f t="shared" si="47"/>
        <v/>
      </c>
      <c r="CI70" s="86"/>
      <c r="CJ70" s="43"/>
    </row>
    <row r="71" spans="2:88" x14ac:dyDescent="0.35">
      <c r="B71" s="25"/>
      <c r="C71" s="80">
        <v>282</v>
      </c>
      <c r="D71" s="128" t="s">
        <v>85</v>
      </c>
      <c r="E71" s="129" t="s">
        <v>109</v>
      </c>
      <c r="F71" s="160" t="s">
        <v>627</v>
      </c>
      <c r="G71" s="129"/>
      <c r="H71" s="129">
        <v>12503</v>
      </c>
      <c r="I71" s="129">
        <v>1936</v>
      </c>
      <c r="J71" s="129">
        <v>3</v>
      </c>
      <c r="K71" s="129">
        <f t="shared" si="54"/>
        <v>3</v>
      </c>
      <c r="L71" s="145">
        <v>38.742205550999998</v>
      </c>
      <c r="M71" s="145">
        <v>-121.246680231</v>
      </c>
      <c r="N71" s="129" t="s">
        <v>98</v>
      </c>
      <c r="O71" s="129" t="s">
        <v>107</v>
      </c>
      <c r="P71" s="129" t="s">
        <v>94</v>
      </c>
      <c r="Q71" s="129" t="s">
        <v>94</v>
      </c>
      <c r="R71" s="129" t="s">
        <v>95</v>
      </c>
      <c r="S71" s="129" t="s">
        <v>96</v>
      </c>
      <c r="T71" s="129" t="s">
        <v>98</v>
      </c>
      <c r="U71" s="129">
        <v>3</v>
      </c>
      <c r="V71" s="129" t="s">
        <v>107</v>
      </c>
      <c r="W71" s="129" t="s">
        <v>96</v>
      </c>
      <c r="X71" s="129" t="s">
        <v>107</v>
      </c>
      <c r="Y71" s="129" t="s">
        <v>94</v>
      </c>
      <c r="Z71" s="129" t="s">
        <v>96</v>
      </c>
      <c r="AA71" s="129" t="s">
        <v>99</v>
      </c>
      <c r="AB71" s="81" t="s">
        <v>96</v>
      </c>
      <c r="AC71" s="129" t="s">
        <v>449</v>
      </c>
      <c r="AD71" s="81">
        <v>8.5</v>
      </c>
      <c r="AE71" s="129" t="s">
        <v>96</v>
      </c>
      <c r="AF71" s="129" t="s">
        <v>96</v>
      </c>
      <c r="AG71" s="129" t="s">
        <v>94</v>
      </c>
      <c r="AH71" s="81" t="s">
        <v>94</v>
      </c>
      <c r="AI71" s="81">
        <f>INDEX('[1]Full New Stop'!$BJ:$BJ, MATCH(F71,'[1]Full New Stop'!$E:$E, 0))</f>
        <v>0</v>
      </c>
      <c r="AJ71" s="81" t="str">
        <f>INDEX('[1]Full New Stop'!$BF:$BF, MATCH(F71,'[1]Full New Stop'!$E:$E, 0))</f>
        <v>Offices/na</v>
      </c>
      <c r="AK71" s="81">
        <v>0</v>
      </c>
      <c r="AL71" s="81" t="s">
        <v>109</v>
      </c>
      <c r="AM71" s="81" t="s">
        <v>104</v>
      </c>
      <c r="AN71" s="81" t="str">
        <f>INDEX('[1]Full New Stop'!$AG:$AG, MATCH(F71,'[1]Full New Stop'!$E:$E, 0))</f>
        <v>Y</v>
      </c>
      <c r="AO71" s="81" t="str">
        <f>INDEX('[1]Full New Stop'!$AH:$AH, MATCH(F71,'[1]Full New Stop'!$E:$E, 0))</f>
        <v>Shelter</v>
      </c>
      <c r="AP71" s="129"/>
      <c r="AQ71" s="82" t="str">
        <f t="shared" si="60"/>
        <v/>
      </c>
      <c r="AR71" s="82" t="str">
        <f t="shared" si="60"/>
        <v/>
      </c>
      <c r="AS71" s="82" t="str">
        <f t="shared" si="60"/>
        <v/>
      </c>
      <c r="AT71" s="82" t="str">
        <f t="shared" si="60"/>
        <v/>
      </c>
      <c r="AU71" s="82" t="str">
        <f t="shared" si="60"/>
        <v/>
      </c>
      <c r="AV71" s="82" t="str">
        <f t="shared" si="60"/>
        <v/>
      </c>
      <c r="AW71" s="82" t="str">
        <f t="shared" si="60"/>
        <v/>
      </c>
      <c r="AX71" s="82" t="str">
        <f t="shared" si="60"/>
        <v/>
      </c>
      <c r="AY71" s="82" t="str">
        <f t="shared" si="60"/>
        <v/>
      </c>
      <c r="AZ71" s="82" t="str">
        <f t="shared" si="60"/>
        <v/>
      </c>
      <c r="BA71" s="82" t="str">
        <f t="shared" si="60"/>
        <v/>
      </c>
      <c r="BB71" s="82"/>
      <c r="BC71" s="82" t="str">
        <f t="shared" si="29"/>
        <v>Roseville</v>
      </c>
      <c r="BD71" s="82" t="s">
        <v>159</v>
      </c>
      <c r="BE71" s="82">
        <f t="shared" si="30"/>
        <v>-1</v>
      </c>
      <c r="BF71" s="204" t="s">
        <v>103</v>
      </c>
      <c r="BG71" s="82"/>
      <c r="BH71" s="82" t="str">
        <f t="shared" si="32"/>
        <v/>
      </c>
      <c r="BI71" s="82" t="str">
        <f t="shared" si="33"/>
        <v/>
      </c>
      <c r="BJ71" s="82" t="str">
        <f t="shared" si="34"/>
        <v/>
      </c>
      <c r="BK71" s="82" t="str">
        <f t="shared" si="35"/>
        <v/>
      </c>
      <c r="BL71" s="82" t="str">
        <f t="shared" si="36"/>
        <v/>
      </c>
      <c r="BM71" s="82" t="str">
        <f t="shared" si="37"/>
        <v/>
      </c>
      <c r="BN71" s="82" t="str">
        <f t="shared" si="38"/>
        <v/>
      </c>
      <c r="BO71" s="82" t="str">
        <f t="shared" si="39"/>
        <v/>
      </c>
      <c r="BP71" s="82" t="str">
        <f t="shared" si="40"/>
        <v/>
      </c>
      <c r="BQ71" s="82" t="str">
        <f t="shared" si="41"/>
        <v/>
      </c>
      <c r="BR71" s="82"/>
      <c r="BS71" s="82" t="str">
        <f t="shared" si="42"/>
        <v/>
      </c>
      <c r="BT71" s="82" t="str">
        <f t="shared" si="55"/>
        <v/>
      </c>
      <c r="BU71" s="82" t="str">
        <f t="shared" si="56"/>
        <v/>
      </c>
      <c r="BV71" s="82" t="str">
        <f t="shared" si="57"/>
        <v>X</v>
      </c>
      <c r="BW71" s="82" t="str">
        <f t="shared" si="58"/>
        <v/>
      </c>
      <c r="BX71" s="82" t="str">
        <f t="shared" si="43"/>
        <v>X</v>
      </c>
      <c r="BY71" s="82" t="str">
        <f t="shared" si="44"/>
        <v>X</v>
      </c>
      <c r="BZ71" s="82"/>
      <c r="CA71" s="82"/>
      <c r="CB71" s="82"/>
      <c r="CC71" s="82"/>
      <c r="CD71" s="82" t="str">
        <f t="shared" si="45"/>
        <v/>
      </c>
      <c r="CE71" s="82"/>
      <c r="CF71" s="82"/>
      <c r="CG71" s="82" t="str">
        <f t="shared" si="46"/>
        <v/>
      </c>
      <c r="CH71" s="82" t="str">
        <f t="shared" si="47"/>
        <v>X</v>
      </c>
      <c r="CI71" s="82"/>
      <c r="CJ71" s="42"/>
    </row>
    <row r="72" spans="2:88" x14ac:dyDescent="0.35">
      <c r="B72" s="27"/>
      <c r="C72" s="84">
        <v>285</v>
      </c>
      <c r="D72" s="126" t="s">
        <v>85</v>
      </c>
      <c r="E72" s="127" t="s">
        <v>109</v>
      </c>
      <c r="F72" s="163" t="s">
        <v>628</v>
      </c>
      <c r="G72" s="127"/>
      <c r="H72" s="127">
        <v>12503</v>
      </c>
      <c r="I72" s="127">
        <v>1936</v>
      </c>
      <c r="J72" s="127">
        <v>3</v>
      </c>
      <c r="K72" s="127">
        <f t="shared" si="54"/>
        <v>3</v>
      </c>
      <c r="L72" s="146">
        <v>38.745055448999999</v>
      </c>
      <c r="M72" s="146">
        <v>-121.246702193</v>
      </c>
      <c r="N72" s="127" t="s">
        <v>98</v>
      </c>
      <c r="O72" s="127" t="s">
        <v>94</v>
      </c>
      <c r="P72" s="127" t="s">
        <v>94</v>
      </c>
      <c r="Q72" s="127" t="s">
        <v>94</v>
      </c>
      <c r="R72" s="127" t="s">
        <v>95</v>
      </c>
      <c r="S72" s="127" t="s">
        <v>94</v>
      </c>
      <c r="T72" s="127" t="s">
        <v>98</v>
      </c>
      <c r="U72" s="127" t="s">
        <v>122</v>
      </c>
      <c r="V72" s="127" t="s">
        <v>94</v>
      </c>
      <c r="W72" s="127" t="s">
        <v>94</v>
      </c>
      <c r="X72" s="127" t="s">
        <v>98</v>
      </c>
      <c r="Y72" s="127" t="s">
        <v>94</v>
      </c>
      <c r="Z72" s="127" t="s">
        <v>94</v>
      </c>
      <c r="AA72" s="127" t="s">
        <v>99</v>
      </c>
      <c r="AB72" s="85" t="s">
        <v>96</v>
      </c>
      <c r="AC72" s="127" t="s">
        <v>449</v>
      </c>
      <c r="AD72" s="85">
        <v>8.5</v>
      </c>
      <c r="AE72" s="127" t="s">
        <v>96</v>
      </c>
      <c r="AF72" s="127" t="s">
        <v>94</v>
      </c>
      <c r="AG72" s="127" t="s">
        <v>94</v>
      </c>
      <c r="AH72" s="85" t="s">
        <v>96</v>
      </c>
      <c r="AI72" s="85" t="e">
        <f>INDEX('[1]Full New Stop'!$BJ:$BJ, MATCH(F72,'[1]Full New Stop'!$E:$E, 0))</f>
        <v>#REF!</v>
      </c>
      <c r="AJ72" s="85" t="str">
        <f>INDEX('[1]Full New Stop'!$BF:$BF, MATCH(F72,'[1]Full New Stop'!$E:$E, 0))</f>
        <v>Kaiser Permanente</v>
      </c>
      <c r="AK72" s="85">
        <v>0</v>
      </c>
      <c r="AL72" s="85" t="s">
        <v>109</v>
      </c>
      <c r="AM72" s="85" t="s">
        <v>104</v>
      </c>
      <c r="AN72" s="85" t="str">
        <f>INDEX('[1]Full New Stop'!$AG:$AG, MATCH(F72,'[1]Full New Stop'!$E:$E, 0))</f>
        <v>Y</v>
      </c>
      <c r="AO72" s="85" t="str">
        <f>INDEX('[1]Full New Stop'!$AH:$AH, MATCH(F72,'[1]Full New Stop'!$E:$E, 0))</f>
        <v>Partial Trees</v>
      </c>
      <c r="AP72" s="127"/>
      <c r="AQ72" s="86" t="str">
        <f t="shared" si="60"/>
        <v/>
      </c>
      <c r="AR72" s="86" t="str">
        <f t="shared" si="60"/>
        <v/>
      </c>
      <c r="AS72" s="86" t="str">
        <f t="shared" si="60"/>
        <v/>
      </c>
      <c r="AT72" s="86" t="str">
        <f t="shared" si="60"/>
        <v/>
      </c>
      <c r="AU72" s="86" t="str">
        <f t="shared" si="60"/>
        <v/>
      </c>
      <c r="AV72" s="86" t="str">
        <f t="shared" si="60"/>
        <v/>
      </c>
      <c r="AW72" s="86" t="str">
        <f t="shared" si="60"/>
        <v/>
      </c>
      <c r="AX72" s="86" t="str">
        <f t="shared" si="60"/>
        <v/>
      </c>
      <c r="AY72" s="86" t="str">
        <f t="shared" si="60"/>
        <v/>
      </c>
      <c r="AZ72" s="86" t="str">
        <f t="shared" si="60"/>
        <v/>
      </c>
      <c r="BA72" s="86" t="str">
        <f t="shared" si="60"/>
        <v/>
      </c>
      <c r="BB72" s="86"/>
      <c r="BC72" s="86" t="str">
        <f t="shared" ref="BC72:BC77" si="61">AL72</f>
        <v>Roseville</v>
      </c>
      <c r="BD72" s="86" t="s">
        <v>159</v>
      </c>
      <c r="BE72" s="82">
        <f t="shared" ref="BE72:BE77" si="62">IF(ISNUMBER(BF72),BF72,-1)</f>
        <v>-1</v>
      </c>
      <c r="BF72" s="205" t="s">
        <v>103</v>
      </c>
      <c r="BG72" s="86"/>
      <c r="BH72" s="86" t="str">
        <f t="shared" ref="BH72:BH77" si="63">IF(OR(ISNUMBER(SEARCH("N", S72)), ISNUMBER(SEARCH("-", S72))), "X", "")</f>
        <v>X</v>
      </c>
      <c r="BI72" s="86" t="str">
        <f t="shared" ref="BI72:BI77" si="64">IF(OR(ISNUMBER(SEARCH("N", O72)), ISNUMBER(SEARCH("-", O72))), "X", "")</f>
        <v>X</v>
      </c>
      <c r="BJ72" s="86" t="str">
        <f t="shared" ref="BJ72:BJ77" si="65">IF(AND(BI72&lt;&gt;"X", OR(ISNUMBER(SEARCH("D", O72)), ISNUMBER(SEARCH("F", O72)))), "X", "")</f>
        <v/>
      </c>
      <c r="BK72" s="86" t="str">
        <f t="shared" ref="BK72:BK77" si="66">IF(P72="Y", "X", "")</f>
        <v/>
      </c>
      <c r="BL72" s="86" t="str">
        <f t="shared" ref="BL72:BL77" si="67">IF(OR(ISNUMBER(SEARCH("N", AB72)), ISNUMBER(SEARCH("-", AB72))), "X", "")</f>
        <v/>
      </c>
      <c r="BM72" s="86" t="str">
        <f t="shared" ref="BM72:BM77" si="68">IF(AD72 &lt; 8, "X", "")</f>
        <v/>
      </c>
      <c r="BN72" s="86" t="str">
        <f t="shared" ref="BN72:BN77" si="69">IF(AD72 &lt; 8, 8 - AD72, "")</f>
        <v/>
      </c>
      <c r="BO72" s="86" t="str">
        <f t="shared" ref="BO72:BO77" si="70">IF(AE72="N", "X", "")</f>
        <v/>
      </c>
      <c r="BP72" s="86" t="str">
        <f t="shared" ref="BP72:BP77" si="71">IF(OR(ISNUMBER(SEARCH("N", V72)), ISNUMBER(SEARCH("-", V72))), "X", "")</f>
        <v>X</v>
      </c>
      <c r="BQ72" s="86" t="str">
        <f t="shared" ref="BQ72:BQ77" si="72">IF(AND(BP72&lt;&gt;"X", OR(ISNUMBER(SEARCH("D", V72)), ISNUMBER(SEARCH("F", V72)))), "X", "")</f>
        <v/>
      </c>
      <c r="BR72" s="86"/>
      <c r="BS72" s="86" t="str">
        <f t="shared" ref="BS72:BS77" si="73">IF(OR(ISNUMBER(SEARCH("N", AF72)), ISNUMBER(SEARCH("-", AF72))), "X", "")</f>
        <v>X</v>
      </c>
      <c r="BT72" s="86" t="str">
        <f t="shared" si="55"/>
        <v>X</v>
      </c>
      <c r="BU72" s="86" t="str">
        <f t="shared" si="56"/>
        <v/>
      </c>
      <c r="BV72" s="86" t="str">
        <f t="shared" si="57"/>
        <v>X</v>
      </c>
      <c r="BW72" s="86" t="str">
        <f t="shared" si="58"/>
        <v/>
      </c>
      <c r="BX72" s="86" t="str">
        <f t="shared" ref="BX72:BX77" si="74">IF(OR(ISNUMBER(SEARCH("N", Y72)), ISNUMBER(SEARCH("-", Y72))), "X", "")</f>
        <v>X</v>
      </c>
      <c r="BY72" s="86" t="str">
        <f t="shared" ref="BY72:BY77" si="75">IF(OR(ISNUMBER(SEARCH("N", AG72)), ISNUMBER(SEARCH("-", AG72))), "X", "")</f>
        <v>X</v>
      </c>
      <c r="BZ72" s="86"/>
      <c r="CA72" s="86"/>
      <c r="CB72" s="86"/>
      <c r="CC72" s="86"/>
      <c r="CD72" s="86" t="str">
        <f t="shared" ref="CD72:CD77" si="76">IF(OR(ISNUMBER(SEARCH("N", AN72)), ISNUMBER(SEARCH("-", AN72))), "X", "")</f>
        <v/>
      </c>
      <c r="CE72" s="86"/>
      <c r="CF72" s="86"/>
      <c r="CG72" s="86" t="str">
        <f t="shared" ref="CG72:CG77" si="77">IF(OR(ISNUMBER(SEARCH("N", AI72)),
       ISNUMBER(SEARCH("-", AI72)),
       ISNUMBER(SEARCH("X", AI72))),
   "X",
   "")</f>
        <v/>
      </c>
      <c r="CH72" s="86" t="str">
        <f t="shared" ref="CH72:CH77" si="78">IF(OR(ISNUMBER(SEARCH("N", AH72)), ISNUMBER(SEARCH("-", AH72))), "X", "")</f>
        <v/>
      </c>
      <c r="CI72" s="86"/>
      <c r="CJ72" s="43"/>
    </row>
    <row r="73" spans="2:88" x14ac:dyDescent="0.35">
      <c r="B73" s="25"/>
      <c r="C73" s="80">
        <v>292</v>
      </c>
      <c r="D73" s="128" t="s">
        <v>85</v>
      </c>
      <c r="E73" s="129" t="s">
        <v>109</v>
      </c>
      <c r="F73" s="160" t="s">
        <v>629</v>
      </c>
      <c r="G73" s="129"/>
      <c r="H73" s="129">
        <v>4110</v>
      </c>
      <c r="I73" s="129">
        <v>2939</v>
      </c>
      <c r="J73" s="129">
        <v>3</v>
      </c>
      <c r="K73" s="129">
        <f t="shared" si="54"/>
        <v>3</v>
      </c>
      <c r="L73" s="145">
        <v>38.794011777000001</v>
      </c>
      <c r="M73" s="145">
        <v>-121.291331912</v>
      </c>
      <c r="N73" s="129" t="s">
        <v>98</v>
      </c>
      <c r="O73" s="129" t="s">
        <v>94</v>
      </c>
      <c r="P73" s="129" t="s">
        <v>94</v>
      </c>
      <c r="Q73" s="129" t="s">
        <v>94</v>
      </c>
      <c r="R73" s="129" t="s">
        <v>95</v>
      </c>
      <c r="S73" s="129" t="s">
        <v>96</v>
      </c>
      <c r="T73" s="129" t="s">
        <v>225</v>
      </c>
      <c r="U73" s="129" t="s">
        <v>98</v>
      </c>
      <c r="V73" s="129" t="s">
        <v>94</v>
      </c>
      <c r="W73" s="129" t="s">
        <v>94</v>
      </c>
      <c r="X73" s="129" t="s">
        <v>95</v>
      </c>
      <c r="Y73" s="129" t="s">
        <v>100</v>
      </c>
      <c r="Z73" s="129" t="s">
        <v>94</v>
      </c>
      <c r="AA73" s="129" t="s">
        <v>99</v>
      </c>
      <c r="AB73" s="81" t="s">
        <v>96</v>
      </c>
      <c r="AC73" s="129" t="s">
        <v>449</v>
      </c>
      <c r="AD73" s="81">
        <v>8.5</v>
      </c>
      <c r="AE73" s="129" t="s">
        <v>96</v>
      </c>
      <c r="AF73" s="129" t="s">
        <v>96</v>
      </c>
      <c r="AG73" s="129" t="s">
        <v>94</v>
      </c>
      <c r="AH73" s="81" t="s">
        <v>96</v>
      </c>
      <c r="AI73" s="81" t="e">
        <f>INDEX('[1]Full New Stop'!$BJ:$BJ, MATCH(F73,'[1]Full New Stop'!$E:$E, 0))</f>
        <v>#N/A</v>
      </c>
      <c r="AJ73" s="81" t="e">
        <f>INDEX('[1]Full New Stop'!$BF:$BF, MATCH(F73,'[1]Full New Stop'!$E:$E, 0))</f>
        <v>#N/A</v>
      </c>
      <c r="AK73" s="81">
        <v>0</v>
      </c>
      <c r="AL73" s="81" t="s">
        <v>109</v>
      </c>
      <c r="AM73" s="81" t="s">
        <v>104</v>
      </c>
      <c r="AN73" s="81" t="e">
        <f>INDEX('[1]Full New Stop'!$AG:$AG, MATCH(F73,'[1]Full New Stop'!$E:$E, 0))</f>
        <v>#N/A</v>
      </c>
      <c r="AO73" s="81" t="e">
        <f>INDEX('[1]Full New Stop'!$AH:$AH, MATCH(F73,'[1]Full New Stop'!$E:$E, 0))</f>
        <v>#N/A</v>
      </c>
      <c r="AP73" s="129"/>
      <c r="AQ73" s="82" t="str">
        <f t="shared" si="60"/>
        <v/>
      </c>
      <c r="AR73" s="82" t="str">
        <f t="shared" si="60"/>
        <v/>
      </c>
      <c r="AS73" s="82" t="str">
        <f t="shared" si="60"/>
        <v/>
      </c>
      <c r="AT73" s="82" t="str">
        <f t="shared" si="60"/>
        <v/>
      </c>
      <c r="AU73" s="82" t="str">
        <f t="shared" si="60"/>
        <v/>
      </c>
      <c r="AV73" s="82" t="str">
        <f t="shared" si="60"/>
        <v/>
      </c>
      <c r="AW73" s="82" t="str">
        <f t="shared" si="60"/>
        <v/>
      </c>
      <c r="AX73" s="82" t="str">
        <f t="shared" si="60"/>
        <v/>
      </c>
      <c r="AY73" s="82" t="str">
        <f t="shared" si="60"/>
        <v/>
      </c>
      <c r="AZ73" s="82" t="str">
        <f t="shared" si="60"/>
        <v/>
      </c>
      <c r="BA73" s="82" t="str">
        <f t="shared" si="60"/>
        <v/>
      </c>
      <c r="BB73" s="82"/>
      <c r="BC73" s="82" t="str">
        <f t="shared" si="61"/>
        <v>Roseville</v>
      </c>
      <c r="BD73" s="82" t="s">
        <v>159</v>
      </c>
      <c r="BE73" s="82">
        <f t="shared" si="62"/>
        <v>-1</v>
      </c>
      <c r="BF73" s="204" t="s">
        <v>103</v>
      </c>
      <c r="BG73" s="82"/>
      <c r="BH73" s="82" t="str">
        <f t="shared" si="63"/>
        <v/>
      </c>
      <c r="BI73" s="82" t="str">
        <f t="shared" si="64"/>
        <v>X</v>
      </c>
      <c r="BJ73" s="82" t="str">
        <f t="shared" si="65"/>
        <v/>
      </c>
      <c r="BK73" s="82" t="str">
        <f t="shared" si="66"/>
        <v/>
      </c>
      <c r="BL73" s="82" t="str">
        <f t="shared" si="67"/>
        <v/>
      </c>
      <c r="BM73" s="82" t="str">
        <f t="shared" si="68"/>
        <v/>
      </c>
      <c r="BN73" s="82" t="str">
        <f t="shared" si="69"/>
        <v/>
      </c>
      <c r="BO73" s="82" t="str">
        <f t="shared" si="70"/>
        <v/>
      </c>
      <c r="BP73" s="82" t="str">
        <f t="shared" si="71"/>
        <v>X</v>
      </c>
      <c r="BQ73" s="82" t="str">
        <f t="shared" si="72"/>
        <v/>
      </c>
      <c r="BR73" s="82"/>
      <c r="BS73" s="82" t="str">
        <f t="shared" si="73"/>
        <v/>
      </c>
      <c r="BT73" s="82" t="str">
        <f t="shared" si="55"/>
        <v>X</v>
      </c>
      <c r="BU73" s="82" t="str">
        <f t="shared" si="56"/>
        <v/>
      </c>
      <c r="BV73" s="82" t="str">
        <f t="shared" si="57"/>
        <v>X</v>
      </c>
      <c r="BW73" s="82" t="str">
        <f t="shared" si="58"/>
        <v/>
      </c>
      <c r="BX73" s="82" t="str">
        <f t="shared" si="74"/>
        <v>X</v>
      </c>
      <c r="BY73" s="82" t="str">
        <f t="shared" si="75"/>
        <v>X</v>
      </c>
      <c r="BZ73" s="82"/>
      <c r="CA73" s="82"/>
      <c r="CB73" s="82"/>
      <c r="CC73" s="82"/>
      <c r="CD73" s="82" t="str">
        <f t="shared" si="76"/>
        <v/>
      </c>
      <c r="CE73" s="82"/>
      <c r="CF73" s="82"/>
      <c r="CG73" s="82" t="str">
        <f t="shared" si="77"/>
        <v/>
      </c>
      <c r="CH73" s="82" t="str">
        <f t="shared" si="78"/>
        <v/>
      </c>
      <c r="CI73" s="82"/>
      <c r="CJ73" s="42"/>
    </row>
    <row r="74" spans="2:88" x14ac:dyDescent="0.35">
      <c r="B74" s="27"/>
      <c r="C74" s="84">
        <v>276</v>
      </c>
      <c r="D74" s="126" t="s">
        <v>85</v>
      </c>
      <c r="E74" s="127" t="s">
        <v>109</v>
      </c>
      <c r="F74" s="163" t="s">
        <v>630</v>
      </c>
      <c r="G74" s="127"/>
      <c r="H74" s="127">
        <v>532</v>
      </c>
      <c r="I74" s="127">
        <v>6951</v>
      </c>
      <c r="J74" s="127">
        <v>3</v>
      </c>
      <c r="K74" s="127">
        <f t="shared" si="54"/>
        <v>3</v>
      </c>
      <c r="L74" s="146">
        <v>38.757667112</v>
      </c>
      <c r="M74" s="146">
        <v>-121.318126765</v>
      </c>
      <c r="N74" s="127" t="s">
        <v>98</v>
      </c>
      <c r="O74" s="127" t="s">
        <v>94</v>
      </c>
      <c r="P74" s="127" t="s">
        <v>94</v>
      </c>
      <c r="Q74" s="127" t="s">
        <v>94</v>
      </c>
      <c r="R74" s="127" t="s">
        <v>95</v>
      </c>
      <c r="S74" s="127" t="s">
        <v>123</v>
      </c>
      <c r="T74" s="127" t="s">
        <v>97</v>
      </c>
      <c r="U74" s="127" t="s">
        <v>98</v>
      </c>
      <c r="V74" s="127" t="s">
        <v>94</v>
      </c>
      <c r="W74" s="127" t="s">
        <v>94</v>
      </c>
      <c r="X74" s="127" t="s">
        <v>95</v>
      </c>
      <c r="Y74" s="127" t="s">
        <v>94</v>
      </c>
      <c r="Z74" s="127" t="s">
        <v>94</v>
      </c>
      <c r="AA74" s="127" t="s">
        <v>99</v>
      </c>
      <c r="AB74" s="85" t="s">
        <v>96</v>
      </c>
      <c r="AC74" s="127" t="s">
        <v>449</v>
      </c>
      <c r="AD74" s="85">
        <v>8.5</v>
      </c>
      <c r="AE74" s="127" t="s">
        <v>96</v>
      </c>
      <c r="AF74" s="127" t="s">
        <v>96</v>
      </c>
      <c r="AG74" s="127" t="s">
        <v>94</v>
      </c>
      <c r="AH74" s="85" t="s">
        <v>96</v>
      </c>
      <c r="AI74" s="85">
        <f>INDEX('[1]Full New Stop'!$BJ:$BJ, MATCH(F74,'[1]Full New Stop'!$E:$E, 0))</f>
        <v>2</v>
      </c>
      <c r="AJ74" s="85" t="str">
        <f>INDEX('[1]Full New Stop'!$BF:$BF, MATCH(F74,'[1]Full New Stop'!$E:$E, 0))</f>
        <v>Residential</v>
      </c>
      <c r="AK74" s="85">
        <v>0</v>
      </c>
      <c r="AL74" s="85" t="s">
        <v>109</v>
      </c>
      <c r="AM74" s="85" t="s">
        <v>104</v>
      </c>
      <c r="AN74" s="85" t="str">
        <f>INDEX('[1]Full New Stop'!$AG:$AG, MATCH(F74,'[1]Full New Stop'!$E:$E, 0))</f>
        <v>Y</v>
      </c>
      <c r="AO74" s="85" t="str">
        <f>INDEX('[1]Full New Stop'!$AH:$AH, MATCH(F74,'[1]Full New Stop'!$E:$E, 0))</f>
        <v>Trees</v>
      </c>
      <c r="AP74" s="127"/>
      <c r="AQ74" s="86" t="str">
        <f t="shared" si="60"/>
        <v/>
      </c>
      <c r="AR74" s="86" t="str">
        <f t="shared" si="60"/>
        <v/>
      </c>
      <c r="AS74" s="86" t="str">
        <f t="shared" si="60"/>
        <v/>
      </c>
      <c r="AT74" s="86" t="str">
        <f t="shared" si="60"/>
        <v/>
      </c>
      <c r="AU74" s="86" t="str">
        <f t="shared" si="60"/>
        <v/>
      </c>
      <c r="AV74" s="86" t="str">
        <f t="shared" si="60"/>
        <v/>
      </c>
      <c r="AW74" s="86" t="str">
        <f t="shared" si="60"/>
        <v/>
      </c>
      <c r="AX74" s="86" t="str">
        <f t="shared" si="60"/>
        <v/>
      </c>
      <c r="AY74" s="86" t="str">
        <f t="shared" si="60"/>
        <v/>
      </c>
      <c r="AZ74" s="86" t="str">
        <f t="shared" si="60"/>
        <v/>
      </c>
      <c r="BA74" s="86" t="str">
        <f t="shared" si="60"/>
        <v/>
      </c>
      <c r="BB74" s="86"/>
      <c r="BC74" s="86" t="str">
        <f t="shared" si="61"/>
        <v>Roseville</v>
      </c>
      <c r="BD74" s="86" t="s">
        <v>115</v>
      </c>
      <c r="BE74" s="82">
        <f t="shared" si="62"/>
        <v>-1</v>
      </c>
      <c r="BF74" s="205" t="s">
        <v>103</v>
      </c>
      <c r="BG74" s="86"/>
      <c r="BH74" s="86" t="str">
        <f t="shared" si="63"/>
        <v/>
      </c>
      <c r="BI74" s="86" t="str">
        <f t="shared" si="64"/>
        <v>X</v>
      </c>
      <c r="BJ74" s="86" t="str">
        <f t="shared" si="65"/>
        <v/>
      </c>
      <c r="BK74" s="86" t="str">
        <f t="shared" si="66"/>
        <v/>
      </c>
      <c r="BL74" s="86" t="str">
        <f t="shared" si="67"/>
        <v/>
      </c>
      <c r="BM74" s="86" t="str">
        <f t="shared" si="68"/>
        <v/>
      </c>
      <c r="BN74" s="86" t="str">
        <f t="shared" si="69"/>
        <v/>
      </c>
      <c r="BO74" s="86" t="str">
        <f t="shared" si="70"/>
        <v/>
      </c>
      <c r="BP74" s="86" t="str">
        <f t="shared" si="71"/>
        <v>X</v>
      </c>
      <c r="BQ74" s="86" t="str">
        <f t="shared" si="72"/>
        <v/>
      </c>
      <c r="BR74" s="86"/>
      <c r="BS74" s="86" t="str">
        <f t="shared" si="73"/>
        <v/>
      </c>
      <c r="BT74" s="86" t="str">
        <f t="shared" si="55"/>
        <v>X</v>
      </c>
      <c r="BU74" s="86" t="str">
        <f t="shared" si="56"/>
        <v/>
      </c>
      <c r="BV74" s="86" t="str">
        <f t="shared" si="57"/>
        <v>X</v>
      </c>
      <c r="BW74" s="86" t="str">
        <f t="shared" si="58"/>
        <v/>
      </c>
      <c r="BX74" s="86" t="str">
        <f t="shared" si="74"/>
        <v>X</v>
      </c>
      <c r="BY74" s="86" t="str">
        <f t="shared" si="75"/>
        <v>X</v>
      </c>
      <c r="BZ74" s="86"/>
      <c r="CA74" s="86"/>
      <c r="CB74" s="86"/>
      <c r="CC74" s="86"/>
      <c r="CD74" s="86" t="str">
        <f t="shared" si="76"/>
        <v/>
      </c>
      <c r="CE74" s="86"/>
      <c r="CF74" s="86"/>
      <c r="CG74" s="86" t="str">
        <f t="shared" si="77"/>
        <v/>
      </c>
      <c r="CH74" s="86" t="str">
        <f t="shared" si="78"/>
        <v/>
      </c>
      <c r="CI74" s="86"/>
      <c r="CJ74" s="43"/>
    </row>
    <row r="75" spans="2:88" x14ac:dyDescent="0.35">
      <c r="B75" s="27"/>
      <c r="C75" s="84">
        <v>271</v>
      </c>
      <c r="D75" s="126" t="s">
        <v>85</v>
      </c>
      <c r="E75" s="127" t="s">
        <v>109</v>
      </c>
      <c r="F75" s="163" t="s">
        <v>631</v>
      </c>
      <c r="G75" s="127"/>
      <c r="H75" s="127">
        <v>742</v>
      </c>
      <c r="I75" s="127">
        <v>4742</v>
      </c>
      <c r="J75" s="127">
        <v>3</v>
      </c>
      <c r="K75" s="127">
        <f t="shared" si="54"/>
        <v>3</v>
      </c>
      <c r="L75" s="146">
        <v>38.761008177000001</v>
      </c>
      <c r="M75" s="146">
        <v>-121.29489766099999</v>
      </c>
      <c r="N75" s="127" t="s">
        <v>98</v>
      </c>
      <c r="O75" s="127" t="s">
        <v>94</v>
      </c>
      <c r="P75" s="127" t="s">
        <v>94</v>
      </c>
      <c r="Q75" s="127" t="s">
        <v>94</v>
      </c>
      <c r="R75" s="127" t="s">
        <v>95</v>
      </c>
      <c r="S75" s="127" t="s">
        <v>107</v>
      </c>
      <c r="T75" s="127" t="s">
        <v>98</v>
      </c>
      <c r="U75" s="127">
        <v>3</v>
      </c>
      <c r="V75" s="127" t="s">
        <v>107</v>
      </c>
      <c r="W75" s="127" t="s">
        <v>96</v>
      </c>
      <c r="X75" s="127" t="s">
        <v>107</v>
      </c>
      <c r="Y75" s="127" t="s">
        <v>94</v>
      </c>
      <c r="Z75" s="127" t="s">
        <v>96</v>
      </c>
      <c r="AA75" s="127" t="s">
        <v>99</v>
      </c>
      <c r="AB75" s="85" t="s">
        <v>96</v>
      </c>
      <c r="AC75" s="127" t="s">
        <v>449</v>
      </c>
      <c r="AD75" s="85">
        <v>8.5</v>
      </c>
      <c r="AE75" s="127" t="s">
        <v>96</v>
      </c>
      <c r="AF75" s="127" t="s">
        <v>96</v>
      </c>
      <c r="AG75" s="127" t="s">
        <v>94</v>
      </c>
      <c r="AH75" s="85" t="s">
        <v>96</v>
      </c>
      <c r="AI75" s="85">
        <f>INDEX('[1]Full New Stop'!$BJ:$BJ, MATCH(F75,'[1]Full New Stop'!$E:$E, 0))</f>
        <v>2</v>
      </c>
      <c r="AJ75" s="85" t="str">
        <f>INDEX('[1]Full New Stop'!$BF:$BF, MATCH(F75,'[1]Full New Stop'!$E:$E, 0))</f>
        <v>Arco, Residential</v>
      </c>
      <c r="AK75" s="85">
        <v>0</v>
      </c>
      <c r="AL75" s="85" t="s">
        <v>109</v>
      </c>
      <c r="AM75" s="85" t="s">
        <v>104</v>
      </c>
      <c r="AN75" s="85" t="str">
        <f>INDEX('[1]Full New Stop'!$AG:$AG, MATCH(F75,'[1]Full New Stop'!$E:$E, 0))</f>
        <v>Y</v>
      </c>
      <c r="AO75" s="85" t="str">
        <f>INDEX('[1]Full New Stop'!$AH:$AH, MATCH(F75,'[1]Full New Stop'!$E:$E, 0))</f>
        <v>Shelter</v>
      </c>
      <c r="AP75" s="127"/>
      <c r="AQ75" s="86" t="str">
        <f t="shared" si="60"/>
        <v/>
      </c>
      <c r="AR75" s="86" t="str">
        <f t="shared" si="60"/>
        <v/>
      </c>
      <c r="AS75" s="86" t="str">
        <f t="shared" si="60"/>
        <v/>
      </c>
      <c r="AT75" s="86" t="str">
        <f t="shared" si="60"/>
        <v/>
      </c>
      <c r="AU75" s="86" t="str">
        <f t="shared" si="60"/>
        <v/>
      </c>
      <c r="AV75" s="86" t="str">
        <f t="shared" si="60"/>
        <v/>
      </c>
      <c r="AW75" s="86" t="str">
        <f t="shared" si="60"/>
        <v/>
      </c>
      <c r="AX75" s="86" t="str">
        <f t="shared" si="60"/>
        <v/>
      </c>
      <c r="AY75" s="86" t="str">
        <f t="shared" si="60"/>
        <v/>
      </c>
      <c r="AZ75" s="86" t="str">
        <f t="shared" si="60"/>
        <v/>
      </c>
      <c r="BA75" s="86" t="str">
        <f t="shared" si="60"/>
        <v/>
      </c>
      <c r="BB75" s="86"/>
      <c r="BC75" s="86" t="str">
        <f t="shared" si="61"/>
        <v>Roseville</v>
      </c>
      <c r="BD75" s="86"/>
      <c r="BE75" s="82">
        <f t="shared" si="62"/>
        <v>-1</v>
      </c>
      <c r="BF75" s="205" t="s">
        <v>103</v>
      </c>
      <c r="BG75" s="86"/>
      <c r="BH75" s="86" t="str">
        <f t="shared" si="63"/>
        <v/>
      </c>
      <c r="BI75" s="86" t="str">
        <f t="shared" si="64"/>
        <v>X</v>
      </c>
      <c r="BJ75" s="86" t="str">
        <f t="shared" si="65"/>
        <v/>
      </c>
      <c r="BK75" s="86" t="str">
        <f t="shared" si="66"/>
        <v/>
      </c>
      <c r="BL75" s="86" t="str">
        <f t="shared" si="67"/>
        <v/>
      </c>
      <c r="BM75" s="86" t="str">
        <f t="shared" si="68"/>
        <v/>
      </c>
      <c r="BN75" s="86" t="str">
        <f t="shared" si="69"/>
        <v/>
      </c>
      <c r="BO75" s="86" t="str">
        <f t="shared" si="70"/>
        <v/>
      </c>
      <c r="BP75" s="86" t="str">
        <f t="shared" si="71"/>
        <v/>
      </c>
      <c r="BQ75" s="86" t="str">
        <f t="shared" si="72"/>
        <v/>
      </c>
      <c r="BR75" s="86"/>
      <c r="BS75" s="86" t="str">
        <f t="shared" si="73"/>
        <v/>
      </c>
      <c r="BT75" s="86" t="str">
        <f t="shared" si="55"/>
        <v/>
      </c>
      <c r="BU75" s="86" t="str">
        <f t="shared" si="56"/>
        <v/>
      </c>
      <c r="BV75" s="86" t="str">
        <f t="shared" si="57"/>
        <v>X</v>
      </c>
      <c r="BW75" s="86" t="str">
        <f t="shared" si="58"/>
        <v/>
      </c>
      <c r="BX75" s="86" t="str">
        <f t="shared" si="74"/>
        <v>X</v>
      </c>
      <c r="BY75" s="86" t="str">
        <f t="shared" si="75"/>
        <v>X</v>
      </c>
      <c r="BZ75" s="86"/>
      <c r="CA75" s="86"/>
      <c r="CB75" s="86"/>
      <c r="CC75" s="86"/>
      <c r="CD75" s="86" t="str">
        <f t="shared" si="76"/>
        <v/>
      </c>
      <c r="CE75" s="86"/>
      <c r="CF75" s="86"/>
      <c r="CG75" s="86" t="str">
        <f t="shared" si="77"/>
        <v/>
      </c>
      <c r="CH75" s="86" t="str">
        <f t="shared" si="78"/>
        <v/>
      </c>
      <c r="CI75" s="86"/>
      <c r="CJ75" s="43"/>
    </row>
    <row r="76" spans="2:88" x14ac:dyDescent="0.35">
      <c r="B76" s="25"/>
      <c r="C76" s="80">
        <v>279</v>
      </c>
      <c r="D76" s="128" t="s">
        <v>85</v>
      </c>
      <c r="E76" s="129" t="s">
        <v>109</v>
      </c>
      <c r="F76" s="160" t="s">
        <v>632</v>
      </c>
      <c r="G76" s="129"/>
      <c r="H76" s="129">
        <v>4262</v>
      </c>
      <c r="I76" s="129">
        <v>1999</v>
      </c>
      <c r="J76" s="129">
        <v>3</v>
      </c>
      <c r="K76" s="129">
        <f t="shared" si="54"/>
        <v>3</v>
      </c>
      <c r="L76" s="145">
        <v>38.793618168999998</v>
      </c>
      <c r="M76" s="145">
        <v>-121.300073719</v>
      </c>
      <c r="N76" s="129" t="s">
        <v>98</v>
      </c>
      <c r="O76" s="129" t="s">
        <v>94</v>
      </c>
      <c r="P76" s="129" t="s">
        <v>94</v>
      </c>
      <c r="Q76" s="129" t="s">
        <v>94</v>
      </c>
      <c r="R76" s="129" t="s">
        <v>95</v>
      </c>
      <c r="S76" s="129" t="s">
        <v>94</v>
      </c>
      <c r="T76" s="129" t="s">
        <v>98</v>
      </c>
      <c r="U76" s="129" t="s">
        <v>122</v>
      </c>
      <c r="V76" s="129" t="s">
        <v>94</v>
      </c>
      <c r="W76" s="129" t="s">
        <v>94</v>
      </c>
      <c r="X76" s="129" t="s">
        <v>95</v>
      </c>
      <c r="Y76" s="129" t="s">
        <v>94</v>
      </c>
      <c r="Z76" s="129" t="s">
        <v>94</v>
      </c>
      <c r="AA76" s="129" t="s">
        <v>99</v>
      </c>
      <c r="AB76" s="81" t="s">
        <v>96</v>
      </c>
      <c r="AC76" s="129" t="s">
        <v>449</v>
      </c>
      <c r="AD76" s="81">
        <v>8.5</v>
      </c>
      <c r="AE76" s="129" t="s">
        <v>96</v>
      </c>
      <c r="AF76" s="129" t="s">
        <v>123</v>
      </c>
      <c r="AG76" s="129" t="s">
        <v>94</v>
      </c>
      <c r="AH76" s="81" t="s">
        <v>96</v>
      </c>
      <c r="AI76" s="81">
        <f>INDEX('[1]Full New Stop'!$BJ:$BJ, MATCH(F76,'[1]Full New Stop'!$E:$E, 0))</f>
        <v>2</v>
      </c>
      <c r="AJ76" s="81" t="str">
        <f>INDEX('[1]Full New Stop'!$BF:$BF, MATCH(F76,'[1]Full New Stop'!$E:$E, 0))</f>
        <v>Freedom Point Shopping</v>
      </c>
      <c r="AK76" s="81">
        <v>0</v>
      </c>
      <c r="AL76" s="81" t="s">
        <v>109</v>
      </c>
      <c r="AM76" s="81" t="s">
        <v>104</v>
      </c>
      <c r="AN76" s="81" t="str">
        <f>INDEX('[1]Full New Stop'!$AG:$AG, MATCH(F76,'[1]Full New Stop'!$E:$E, 0))</f>
        <v>N</v>
      </c>
      <c r="AO76" s="81" t="str">
        <f>INDEX('[1]Full New Stop'!$AH:$AH, MATCH(F76,'[1]Full New Stop'!$E:$E, 0))</f>
        <v xml:space="preserve"> - </v>
      </c>
      <c r="AP76" s="129"/>
      <c r="AQ76" s="82" t="str">
        <f t="shared" si="60"/>
        <v/>
      </c>
      <c r="AR76" s="82" t="str">
        <f t="shared" si="60"/>
        <v/>
      </c>
      <c r="AS76" s="82" t="str">
        <f t="shared" si="60"/>
        <v/>
      </c>
      <c r="AT76" s="82" t="str">
        <f t="shared" si="60"/>
        <v/>
      </c>
      <c r="AU76" s="82" t="str">
        <f t="shared" si="60"/>
        <v/>
      </c>
      <c r="AV76" s="82" t="str">
        <f t="shared" si="60"/>
        <v/>
      </c>
      <c r="AW76" s="82" t="str">
        <f t="shared" si="60"/>
        <v/>
      </c>
      <c r="AX76" s="82" t="str">
        <f t="shared" si="60"/>
        <v/>
      </c>
      <c r="AY76" s="82" t="str">
        <f t="shared" si="60"/>
        <v/>
      </c>
      <c r="AZ76" s="82" t="str">
        <f t="shared" si="60"/>
        <v/>
      </c>
      <c r="BA76" s="82" t="str">
        <f t="shared" si="60"/>
        <v/>
      </c>
      <c r="BB76" s="82"/>
      <c r="BC76" s="82" t="str">
        <f t="shared" si="61"/>
        <v>Roseville</v>
      </c>
      <c r="BD76" s="82"/>
      <c r="BE76" s="82">
        <f t="shared" si="62"/>
        <v>-1</v>
      </c>
      <c r="BF76" s="204" t="s">
        <v>103</v>
      </c>
      <c r="BG76" s="82"/>
      <c r="BH76" s="82" t="str">
        <f t="shared" si="63"/>
        <v>X</v>
      </c>
      <c r="BI76" s="82" t="str">
        <f t="shared" si="64"/>
        <v>X</v>
      </c>
      <c r="BJ76" s="82" t="str">
        <f t="shared" si="65"/>
        <v/>
      </c>
      <c r="BK76" s="82" t="str">
        <f t="shared" si="66"/>
        <v/>
      </c>
      <c r="BL76" s="82" t="str">
        <f t="shared" si="67"/>
        <v/>
      </c>
      <c r="BM76" s="82" t="str">
        <f t="shared" si="68"/>
        <v/>
      </c>
      <c r="BN76" s="82" t="str">
        <f t="shared" si="69"/>
        <v/>
      </c>
      <c r="BO76" s="82" t="str">
        <f t="shared" si="70"/>
        <v/>
      </c>
      <c r="BP76" s="82" t="str">
        <f t="shared" si="71"/>
        <v>X</v>
      </c>
      <c r="BQ76" s="82" t="str">
        <f t="shared" si="72"/>
        <v/>
      </c>
      <c r="BR76" s="82"/>
      <c r="BS76" s="82" t="str">
        <f t="shared" si="73"/>
        <v/>
      </c>
      <c r="BT76" s="82" t="str">
        <f t="shared" si="55"/>
        <v>X</v>
      </c>
      <c r="BU76" s="82" t="str">
        <f t="shared" si="56"/>
        <v/>
      </c>
      <c r="BV76" s="82" t="str">
        <f t="shared" si="57"/>
        <v>X</v>
      </c>
      <c r="BW76" s="82" t="str">
        <f t="shared" si="58"/>
        <v/>
      </c>
      <c r="BX76" s="82" t="str">
        <f t="shared" si="74"/>
        <v>X</v>
      </c>
      <c r="BY76" s="82" t="str">
        <f t="shared" si="75"/>
        <v>X</v>
      </c>
      <c r="BZ76" s="82"/>
      <c r="CA76" s="82"/>
      <c r="CB76" s="82"/>
      <c r="CC76" s="82"/>
      <c r="CD76" s="82" t="str">
        <f t="shared" si="76"/>
        <v>X</v>
      </c>
      <c r="CE76" s="82"/>
      <c r="CF76" s="82"/>
      <c r="CG76" s="82" t="str">
        <f t="shared" si="77"/>
        <v/>
      </c>
      <c r="CH76" s="82" t="str">
        <f t="shared" si="78"/>
        <v/>
      </c>
      <c r="CI76" s="82"/>
      <c r="CJ76" s="42"/>
    </row>
    <row r="77" spans="2:88" x14ac:dyDescent="0.35">
      <c r="B77" s="27"/>
      <c r="C77" s="84">
        <v>287</v>
      </c>
      <c r="D77" s="126" t="s">
        <v>85</v>
      </c>
      <c r="E77" s="127" t="s">
        <v>109</v>
      </c>
      <c r="F77" s="163" t="s">
        <v>633</v>
      </c>
      <c r="G77" s="127"/>
      <c r="H77" s="127">
        <v>4500</v>
      </c>
      <c r="I77" s="127">
        <v>1514</v>
      </c>
      <c r="J77" s="127">
        <v>3</v>
      </c>
      <c r="K77" s="127">
        <f t="shared" si="54"/>
        <v>3</v>
      </c>
      <c r="L77" s="146">
        <v>38.792314959999999</v>
      </c>
      <c r="M77" s="146">
        <v>-121.300908456</v>
      </c>
      <c r="N77" s="127" t="s">
        <v>98</v>
      </c>
      <c r="O77" s="127" t="s">
        <v>94</v>
      </c>
      <c r="P77" s="127" t="s">
        <v>94</v>
      </c>
      <c r="Q77" s="127" t="s">
        <v>94</v>
      </c>
      <c r="R77" s="127" t="s">
        <v>95</v>
      </c>
      <c r="S77" s="127" t="s">
        <v>123</v>
      </c>
      <c r="T77" s="127" t="s">
        <v>122</v>
      </c>
      <c r="U77" s="127" t="s">
        <v>122</v>
      </c>
      <c r="V77" s="127" t="s">
        <v>460</v>
      </c>
      <c r="W77" s="127" t="s">
        <v>94</v>
      </c>
      <c r="X77" s="127" t="s">
        <v>95</v>
      </c>
      <c r="Y77" s="127" t="s">
        <v>94</v>
      </c>
      <c r="Z77" s="127" t="s">
        <v>94</v>
      </c>
      <c r="AA77" s="127" t="s">
        <v>99</v>
      </c>
      <c r="AB77" s="85" t="s">
        <v>96</v>
      </c>
      <c r="AC77" s="127" t="s">
        <v>449</v>
      </c>
      <c r="AD77" s="85">
        <v>8.5</v>
      </c>
      <c r="AE77" s="127" t="s">
        <v>96</v>
      </c>
      <c r="AF77" s="127" t="s">
        <v>123</v>
      </c>
      <c r="AG77" s="127" t="s">
        <v>94</v>
      </c>
      <c r="AH77" s="85" t="s">
        <v>96</v>
      </c>
      <c r="AI77" s="85">
        <f>INDEX('[1]Full New Stop'!$BJ:$BJ, MATCH(F77,'[1]Full New Stop'!$E:$E, 0))</f>
        <v>2</v>
      </c>
      <c r="AJ77" s="85" t="str">
        <f>INDEX('[1]Full New Stop'!$BF:$BF, MATCH(F77,'[1]Full New Stop'!$E:$E, 0))</f>
        <v>n/a</v>
      </c>
      <c r="AK77" s="85">
        <v>0</v>
      </c>
      <c r="AL77" s="85" t="s">
        <v>109</v>
      </c>
      <c r="AM77" s="85" t="s">
        <v>104</v>
      </c>
      <c r="AN77" s="85" t="str">
        <f>INDEX('[1]Full New Stop'!$AG:$AG, MATCH(F77,'[1]Full New Stop'!$E:$E, 0))</f>
        <v xml:space="preserve">Y </v>
      </c>
      <c r="AO77" s="85" t="str">
        <f>INDEX('[1]Full New Stop'!$AH:$AH, MATCH(F77,'[1]Full New Stop'!$E:$E, 0))</f>
        <v>Minimal Trees</v>
      </c>
      <c r="AP77" s="127"/>
      <c r="AQ77" s="86" t="str">
        <f t="shared" si="60"/>
        <v/>
      </c>
      <c r="AR77" s="86" t="str">
        <f t="shared" si="60"/>
        <v/>
      </c>
      <c r="AS77" s="86" t="str">
        <f t="shared" si="60"/>
        <v/>
      </c>
      <c r="AT77" s="86" t="str">
        <f t="shared" si="60"/>
        <v/>
      </c>
      <c r="AU77" s="86" t="str">
        <f t="shared" si="60"/>
        <v/>
      </c>
      <c r="AV77" s="86" t="str">
        <f t="shared" si="60"/>
        <v/>
      </c>
      <c r="AW77" s="86" t="str">
        <f t="shared" si="60"/>
        <v/>
      </c>
      <c r="AX77" s="86" t="str">
        <f t="shared" si="60"/>
        <v/>
      </c>
      <c r="AY77" s="86" t="str">
        <f t="shared" si="60"/>
        <v/>
      </c>
      <c r="AZ77" s="86" t="str">
        <f t="shared" si="60"/>
        <v/>
      </c>
      <c r="BA77" s="86" t="str">
        <f t="shared" si="60"/>
        <v/>
      </c>
      <c r="BB77" s="86"/>
      <c r="BC77" s="86" t="str">
        <f t="shared" si="61"/>
        <v>Roseville</v>
      </c>
      <c r="BD77" s="86"/>
      <c r="BE77" s="82">
        <f t="shared" si="62"/>
        <v>-1</v>
      </c>
      <c r="BF77" s="205" t="s">
        <v>103</v>
      </c>
      <c r="BG77" s="86"/>
      <c r="BH77" s="86" t="str">
        <f t="shared" si="63"/>
        <v/>
      </c>
      <c r="BI77" s="86" t="str">
        <f t="shared" si="64"/>
        <v>X</v>
      </c>
      <c r="BJ77" s="86" t="str">
        <f t="shared" si="65"/>
        <v/>
      </c>
      <c r="BK77" s="86" t="str">
        <f t="shared" si="66"/>
        <v/>
      </c>
      <c r="BL77" s="86" t="str">
        <f t="shared" si="67"/>
        <v/>
      </c>
      <c r="BM77" s="86" t="str">
        <f t="shared" si="68"/>
        <v/>
      </c>
      <c r="BN77" s="86" t="str">
        <f t="shared" si="69"/>
        <v/>
      </c>
      <c r="BO77" s="86" t="str">
        <f t="shared" si="70"/>
        <v/>
      </c>
      <c r="BP77" s="86" t="str">
        <f t="shared" si="71"/>
        <v>X</v>
      </c>
      <c r="BQ77" s="86" t="str">
        <f t="shared" si="72"/>
        <v/>
      </c>
      <c r="BR77" s="86"/>
      <c r="BS77" s="86" t="str">
        <f t="shared" si="73"/>
        <v/>
      </c>
      <c r="BT77" s="86" t="str">
        <f t="shared" si="55"/>
        <v>X</v>
      </c>
      <c r="BU77" s="86" t="str">
        <f t="shared" si="56"/>
        <v/>
      </c>
      <c r="BV77" s="86" t="str">
        <f t="shared" si="57"/>
        <v>X</v>
      </c>
      <c r="BW77" s="86" t="str">
        <f t="shared" si="58"/>
        <v/>
      </c>
      <c r="BX77" s="86" t="str">
        <f t="shared" si="74"/>
        <v>X</v>
      </c>
      <c r="BY77" s="86" t="str">
        <f t="shared" si="75"/>
        <v>X</v>
      </c>
      <c r="BZ77" s="86"/>
      <c r="CA77" s="86"/>
      <c r="CB77" s="86"/>
      <c r="CC77" s="86"/>
      <c r="CD77" s="86" t="str">
        <f t="shared" si="76"/>
        <v/>
      </c>
      <c r="CE77" s="86"/>
      <c r="CF77" s="86"/>
      <c r="CG77" s="86" t="str">
        <f t="shared" si="77"/>
        <v/>
      </c>
      <c r="CH77" s="86" t="str">
        <f t="shared" si="78"/>
        <v/>
      </c>
      <c r="CI77" s="86"/>
      <c r="CJ77" s="43"/>
    </row>
    <row r="78" spans="2:88" ht="8.25" customHeight="1" x14ac:dyDescent="0.35">
      <c r="B78" s="103"/>
      <c r="C78" s="104"/>
      <c r="D78" s="105"/>
      <c r="E78" s="108"/>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8"/>
      <c r="AR78" s="108"/>
      <c r="AS78" s="108"/>
      <c r="AT78" s="108"/>
      <c r="AU78" s="108"/>
      <c r="AV78" s="108"/>
      <c r="AW78" s="108"/>
      <c r="AX78" s="108"/>
      <c r="AY78" s="108"/>
      <c r="AZ78" s="108"/>
      <c r="BA78" s="108"/>
      <c r="BB78" s="108"/>
      <c r="BC78" s="108"/>
      <c r="BD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11"/>
    </row>
    <row r="79" spans="2:88" ht="13.5" customHeight="1" x14ac:dyDescent="0.35">
      <c r="B79" s="25"/>
      <c r="C79" s="80"/>
      <c r="D79" s="119" t="s">
        <v>135</v>
      </c>
      <c r="E79" s="81"/>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1"/>
      <c r="AR79" s="81"/>
      <c r="AS79" s="81"/>
      <c r="AT79" s="81"/>
      <c r="AU79" s="81"/>
      <c r="AV79" s="81"/>
      <c r="AW79" s="81"/>
      <c r="AX79" s="81"/>
      <c r="AY79" s="81"/>
      <c r="AZ79" s="81"/>
      <c r="BA79" s="81"/>
      <c r="BB79" s="81"/>
      <c r="BC79" s="81"/>
      <c r="BD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26"/>
    </row>
    <row r="80" spans="2:88" ht="24.75" customHeight="1" x14ac:dyDescent="0.35">
      <c r="B80" s="25"/>
      <c r="C80" s="81"/>
      <c r="D80" s="228" t="s">
        <v>136</v>
      </c>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c r="BP80" s="228"/>
      <c r="BQ80" s="228"/>
      <c r="BR80" s="228"/>
      <c r="BS80" s="228"/>
      <c r="BT80" s="228"/>
      <c r="BU80" s="228"/>
      <c r="BV80" s="228"/>
      <c r="BW80" s="228"/>
      <c r="BX80" s="228"/>
      <c r="BY80" s="228"/>
      <c r="BZ80" s="228"/>
      <c r="CA80" s="228"/>
      <c r="CB80" s="228"/>
      <c r="CC80" s="228"/>
      <c r="CD80" s="228"/>
      <c r="CE80" s="228"/>
      <c r="CF80" s="228"/>
      <c r="CG80" s="228"/>
      <c r="CH80" s="228"/>
      <c r="CI80" s="228"/>
      <c r="CJ80" s="26"/>
    </row>
    <row r="81" spans="2:88" x14ac:dyDescent="0.35">
      <c r="B81" s="25"/>
      <c r="C81" s="81"/>
      <c r="D81" s="113" t="s">
        <v>137</v>
      </c>
      <c r="E81" s="81"/>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1"/>
      <c r="AR81" s="81"/>
      <c r="AS81" s="81"/>
      <c r="AT81" s="81"/>
      <c r="AU81" s="81"/>
      <c r="AV81" s="81"/>
      <c r="AW81" s="81"/>
      <c r="AX81" s="81"/>
      <c r="AY81" s="81"/>
      <c r="AZ81" s="81"/>
      <c r="BA81" s="81"/>
      <c r="BB81" s="81"/>
      <c r="BC81" s="81"/>
      <c r="BD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26"/>
    </row>
    <row r="82" spans="2:88" x14ac:dyDescent="0.35">
      <c r="B82" s="25"/>
      <c r="C82" s="81"/>
      <c r="D82" s="113" t="s">
        <v>138</v>
      </c>
      <c r="E82" s="81"/>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1"/>
      <c r="AR82" s="81"/>
      <c r="AS82" s="81"/>
      <c r="AT82" s="81"/>
      <c r="AU82" s="81"/>
      <c r="AV82" s="81"/>
      <c r="AW82" s="81"/>
      <c r="AX82" s="81"/>
      <c r="AY82" s="81"/>
      <c r="AZ82" s="81"/>
      <c r="BA82" s="81"/>
      <c r="BB82" s="81"/>
      <c r="BC82" s="81"/>
      <c r="BD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26"/>
    </row>
    <row r="83" spans="2:88" x14ac:dyDescent="0.35">
      <c r="B83" s="25"/>
      <c r="C83" s="81"/>
      <c r="D83" s="113" t="s">
        <v>139</v>
      </c>
      <c r="E83" s="81"/>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1"/>
      <c r="AR83" s="81"/>
      <c r="AS83" s="81"/>
      <c r="AT83" s="81"/>
      <c r="AU83" s="81"/>
      <c r="AV83" s="81"/>
      <c r="AW83" s="81"/>
      <c r="AX83" s="81"/>
      <c r="AY83" s="81"/>
      <c r="AZ83" s="81"/>
      <c r="BA83" s="81"/>
      <c r="BB83" s="81"/>
      <c r="BC83" s="81"/>
      <c r="BD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26"/>
    </row>
    <row r="84" spans="2:88" ht="7.9" customHeight="1" thickBot="1" x14ac:dyDescent="0.4">
      <c r="B84" s="29"/>
      <c r="C84" s="31"/>
      <c r="D84" s="31"/>
      <c r="E84" s="31"/>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1"/>
      <c r="AR84" s="31"/>
      <c r="AS84" s="31"/>
      <c r="AT84" s="31"/>
      <c r="AU84" s="31"/>
      <c r="AV84" s="31"/>
      <c r="AW84" s="31"/>
      <c r="AX84" s="31"/>
      <c r="AY84" s="31"/>
      <c r="AZ84" s="31"/>
      <c r="BA84" s="31"/>
      <c r="BB84" s="31"/>
      <c r="BC84" s="31"/>
      <c r="BD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2"/>
    </row>
    <row r="85" spans="2:88"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2:88" x14ac:dyDescent="0.35">
      <c r="F86" s="2"/>
      <c r="G86" s="2"/>
      <c r="H86" s="2"/>
      <c r="I86" s="2"/>
      <c r="J86" s="2"/>
      <c r="K86" s="2"/>
      <c r="L86" s="2"/>
      <c r="M86" s="2"/>
      <c r="N86" s="2"/>
      <c r="O86" s="2"/>
      <c r="P86" s="2"/>
      <c r="Q86" s="2"/>
      <c r="R86" s="2"/>
      <c r="S86" s="3"/>
      <c r="T86" s="2"/>
      <c r="U86" s="2"/>
      <c r="V86" s="3"/>
      <c r="W86" s="3"/>
      <c r="X86" s="3"/>
      <c r="Y86" s="3"/>
      <c r="Z86" s="3"/>
      <c r="AA86" s="3"/>
      <c r="AB86" s="3"/>
      <c r="AC86" s="3"/>
      <c r="AD86" s="3"/>
      <c r="AE86" s="3"/>
      <c r="AF86" s="3"/>
      <c r="AG86" s="3"/>
      <c r="AH86" s="3"/>
      <c r="AI86" s="3"/>
      <c r="AJ86" s="3"/>
      <c r="AK86" s="3"/>
      <c r="AL86" s="3"/>
      <c r="AM86" s="3"/>
      <c r="AN86" s="3"/>
      <c r="AO86" s="3"/>
      <c r="AP86" s="3"/>
    </row>
    <row r="87" spans="2:88" x14ac:dyDescent="0.35">
      <c r="F87" s="2"/>
      <c r="G87" s="2"/>
      <c r="H87" s="2"/>
      <c r="I87" s="2"/>
      <c r="J87" s="2"/>
      <c r="K87" s="2"/>
      <c r="L87" s="2"/>
      <c r="M87" s="2"/>
      <c r="N87" s="2"/>
      <c r="O87" s="2"/>
      <c r="P87" s="2"/>
      <c r="Q87" s="2"/>
      <c r="R87" s="2"/>
      <c r="S87" s="3"/>
      <c r="T87" s="2"/>
      <c r="U87" s="2"/>
      <c r="V87" s="3"/>
      <c r="W87" s="3"/>
      <c r="X87" s="3"/>
      <c r="Y87" s="3"/>
      <c r="Z87" s="3"/>
      <c r="AA87" s="3"/>
      <c r="AB87" s="3"/>
      <c r="AC87" s="3"/>
      <c r="AD87" s="3"/>
      <c r="AE87" s="3"/>
      <c r="AF87" s="3"/>
      <c r="AG87" s="3"/>
      <c r="AH87" s="3"/>
      <c r="AI87" s="3"/>
      <c r="AJ87" s="3"/>
      <c r="AK87" s="3"/>
      <c r="AL87" s="3"/>
      <c r="AM87" s="3"/>
      <c r="AN87" s="3"/>
      <c r="AO87" s="3"/>
      <c r="AP87" s="3"/>
    </row>
    <row r="88" spans="2:88" x14ac:dyDescent="0.35">
      <c r="F88" s="2"/>
      <c r="G88" s="2"/>
      <c r="H88" s="2"/>
      <c r="I88" s="2"/>
      <c r="J88" s="2"/>
      <c r="K88" s="2"/>
      <c r="L88" s="2"/>
      <c r="M88" s="2"/>
      <c r="N88" s="2"/>
      <c r="O88" s="2"/>
      <c r="P88" s="2"/>
      <c r="Q88" s="2"/>
      <c r="R88" s="2"/>
      <c r="S88" s="3"/>
      <c r="T88" s="2"/>
      <c r="U88" s="2"/>
      <c r="V88" s="3"/>
      <c r="W88" s="3"/>
      <c r="X88" s="3"/>
      <c r="Y88" s="3"/>
      <c r="Z88" s="3"/>
      <c r="AA88" s="3"/>
      <c r="AB88" s="3"/>
      <c r="AC88" s="3"/>
      <c r="AD88" s="3"/>
      <c r="AE88" s="3"/>
      <c r="AF88" s="3"/>
      <c r="AG88" s="3"/>
      <c r="AH88" s="3"/>
      <c r="AI88" s="3"/>
      <c r="AJ88" s="3"/>
      <c r="AK88" s="3"/>
      <c r="AL88" s="3"/>
      <c r="AM88" s="3"/>
      <c r="AN88" s="3"/>
      <c r="AO88" s="3"/>
      <c r="AP88" s="3"/>
    </row>
    <row r="89" spans="2:88"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2:88" x14ac:dyDescent="0.35">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2:88" x14ac:dyDescent="0.35">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2:88" x14ac:dyDescent="0.35">
      <c r="F92" s="2"/>
      <c r="G92" s="2"/>
      <c r="H92" s="2"/>
      <c r="I92" s="2"/>
      <c r="J92" s="2"/>
      <c r="K92" s="2"/>
      <c r="L92" s="2"/>
      <c r="M92" s="2"/>
      <c r="N92" s="5"/>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2:88" x14ac:dyDescent="0.35">
      <c r="F93" s="2"/>
      <c r="G93" s="2"/>
      <c r="H93" s="2"/>
      <c r="I93" s="2"/>
      <c r="J93" s="2"/>
      <c r="K93" s="2"/>
      <c r="L93" s="2"/>
      <c r="M93" s="2"/>
      <c r="N93" s="5"/>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2:88"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2:88"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2:88"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row>
    <row r="137" spans="6:42" x14ac:dyDescent="0.35">
      <c r="F137" s="4"/>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6:42"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42"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6:42" x14ac:dyDescent="0.35">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6:42" x14ac:dyDescent="0.35">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6:42" x14ac:dyDescent="0.35">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6:42" x14ac:dyDescent="0.35">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6:42" x14ac:dyDescent="0.35">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6:42" x14ac:dyDescent="0.35">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6:42" x14ac:dyDescent="0.35">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6:42" x14ac:dyDescent="0.35">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6:42" x14ac:dyDescent="0.35">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6:42" x14ac:dyDescent="0.35">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6:42" x14ac:dyDescent="0.35">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6:42" x14ac:dyDescent="0.35">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6:42" x14ac:dyDescent="0.35">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6:42" x14ac:dyDescent="0.35">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6:42" x14ac:dyDescent="0.35">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6:42" x14ac:dyDescent="0.35">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6:42" x14ac:dyDescent="0.35">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6:42" x14ac:dyDescent="0.35">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6:42" x14ac:dyDescent="0.35">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6:42" x14ac:dyDescent="0.35">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6:42" x14ac:dyDescent="0.35">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6:42" x14ac:dyDescent="0.35">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6:42" x14ac:dyDescent="0.35">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6:42" x14ac:dyDescent="0.35">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6:42" x14ac:dyDescent="0.35">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6:42" x14ac:dyDescent="0.35">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6:42" x14ac:dyDescent="0.35">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6:42" x14ac:dyDescent="0.35">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6:42" x14ac:dyDescent="0.35">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6:42" x14ac:dyDescent="0.35">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6:42" x14ac:dyDescent="0.35">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6:42" x14ac:dyDescent="0.35">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6:42" x14ac:dyDescent="0.35">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6:42" x14ac:dyDescent="0.35">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6:42" x14ac:dyDescent="0.35">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6:42" x14ac:dyDescent="0.35">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6:42" x14ac:dyDescent="0.35">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6:42" x14ac:dyDescent="0.35">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6:42" x14ac:dyDescent="0.35">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6:42" x14ac:dyDescent="0.35">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6:42" x14ac:dyDescent="0.35">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6:42" x14ac:dyDescent="0.35">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6:42" x14ac:dyDescent="0.35">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6:42" x14ac:dyDescent="0.35">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6:42" x14ac:dyDescent="0.35">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6:42" x14ac:dyDescent="0.35">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60" ht="5.25" customHeight="1" x14ac:dyDescent="0.35"/>
  </sheetData>
  <sortState xmlns:xlrd2="http://schemas.microsoft.com/office/spreadsheetml/2017/richdata2" ref="B8:CJ77">
    <sortCondition descending="1" ref="BL8:BL77"/>
    <sortCondition descending="1" ref="BE8:BE77"/>
    <sortCondition ref="BD8:BD77" customList="Transfer Stop,Equity Area,Key Destination,School Zone,Commuter"/>
  </sortState>
  <mergeCells count="18">
    <mergeCell ref="BR6:BR7"/>
    <mergeCell ref="BZ6:BZ7"/>
    <mergeCell ref="CB6:CB7"/>
    <mergeCell ref="CD6:CD7"/>
    <mergeCell ref="D80:CI80"/>
    <mergeCell ref="CG5:CI5"/>
    <mergeCell ref="CG6:CG7"/>
    <mergeCell ref="CH6:CH7"/>
    <mergeCell ref="CI6:CI7"/>
    <mergeCell ref="AQ6:BA6"/>
    <mergeCell ref="BL6:BL7"/>
    <mergeCell ref="BP6:BQ6"/>
    <mergeCell ref="BH5:BQ5"/>
    <mergeCell ref="BI6:BK6"/>
    <mergeCell ref="BS5:BX5"/>
    <mergeCell ref="BS6:BS7"/>
    <mergeCell ref="BX6:BX7"/>
    <mergeCell ref="CD5:CE5"/>
  </mergeCells>
  <pageMargins left="0.7" right="0.7" top="0.75" bottom="0.75" header="0.3" footer="0.3"/>
  <pageSetup scale="53" fitToHeight="0" orientation="landscape"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A980-916A-4183-B398-1BA6024F982D}">
  <sheetPr>
    <pageSetUpPr fitToPage="1"/>
  </sheetPr>
  <dimension ref="B2:CL214"/>
  <sheetViews>
    <sheetView zoomScale="80" zoomScaleNormal="80" zoomScaleSheetLayoutView="40" zoomScalePageLayoutView="25" workbookViewId="0">
      <pane ySplit="7" topLeftCell="A26" activePane="bottomLeft" state="frozen"/>
      <selection activeCell="CL1" sqref="CL1:CL1048576"/>
      <selection pane="bottomLeft" activeCell="F41" sqref="F41"/>
    </sheetView>
  </sheetViews>
  <sheetFormatPr defaultRowHeight="14.5" x14ac:dyDescent="0.35"/>
  <cols>
    <col min="2" max="2" width="1.26953125" customWidth="1"/>
    <col min="3" max="3" width="9" hidden="1" customWidth="1"/>
    <col min="5" max="5" width="53.81640625" hidden="1" customWidth="1"/>
    <col min="6" max="6" width="39" customWidth="1"/>
    <col min="7" max="34" width="9" hidden="1" customWidth="1"/>
    <col min="35" max="35" width="18" hidden="1" customWidth="1"/>
    <col min="36" max="36" width="17" hidden="1" customWidth="1"/>
    <col min="37" max="37" width="137.26953125" hidden="1" customWidth="1"/>
    <col min="38" max="41" width="15.81640625" hidden="1" customWidth="1"/>
    <col min="42" max="42" width="1.26953125" customWidth="1"/>
    <col min="43" max="52" width="3.7265625" customWidth="1"/>
    <col min="53" max="53" width="4.26953125" customWidth="1"/>
    <col min="54" max="54" width="1.26953125" customWidth="1"/>
    <col min="55" max="55" width="26.7265625" hidden="1" customWidth="1"/>
    <col min="56" max="56" width="23" customWidth="1"/>
    <col min="57" max="57" width="16.1796875" hidden="1" customWidth="1"/>
    <col min="58" max="58" width="16.26953125" customWidth="1"/>
    <col min="59" max="59" width="1.26953125" customWidth="1"/>
    <col min="60" max="60" width="7.54296875" customWidth="1"/>
    <col min="61" max="63" width="4.54296875" customWidth="1"/>
    <col min="64" max="64" width="8.26953125" customWidth="1"/>
    <col min="65" max="65" width="6.26953125" hidden="1" customWidth="1"/>
    <col min="66" max="67" width="7.26953125" hidden="1" customWidth="1"/>
    <col min="68" max="69" width="4.54296875" hidden="1" customWidth="1"/>
    <col min="70" max="70" width="9" hidden="1" customWidth="1"/>
    <col min="71" max="71" width="7.54296875" hidden="1" customWidth="1"/>
    <col min="72" max="72" width="1.26953125" customWidth="1"/>
    <col min="73" max="73" width="9" customWidth="1"/>
    <col min="74" max="74" width="4.7265625" customWidth="1"/>
    <col min="75" max="75" width="4.54296875" customWidth="1"/>
    <col min="76" max="76" width="9" hidden="1" customWidth="1"/>
    <col min="77" max="77" width="8" hidden="1" customWidth="1"/>
    <col min="78" max="78" width="9" hidden="1" customWidth="1"/>
    <col min="79" max="79" width="27" hidden="1" customWidth="1"/>
    <col min="80" max="80" width="1.26953125" customWidth="1"/>
    <col min="81" max="81" width="15.54296875" customWidth="1"/>
    <col min="82" max="82" width="19" hidden="1" customWidth="1"/>
    <col min="83" max="83" width="0" hidden="1" customWidth="1"/>
    <col min="84" max="84" width="1.26953125" customWidth="1"/>
    <col min="85" max="85" width="11" customWidth="1"/>
    <col min="86" max="87" width="12.54296875" customWidth="1"/>
    <col min="88" max="88" width="1.26953125" customWidth="1"/>
  </cols>
  <sheetData>
    <row r="2" spans="2:90" ht="15" thickBot="1" x14ac:dyDescent="0.4">
      <c r="G2" t="s">
        <v>21</v>
      </c>
      <c r="H2" t="s">
        <v>21</v>
      </c>
      <c r="I2" t="s">
        <v>21</v>
      </c>
      <c r="J2" t="s">
        <v>21</v>
      </c>
      <c r="L2" t="s">
        <v>21</v>
      </c>
      <c r="M2" t="s">
        <v>21</v>
      </c>
      <c r="N2" t="s">
        <v>21</v>
      </c>
      <c r="O2" t="s">
        <v>21</v>
      </c>
      <c r="P2" t="s">
        <v>21</v>
      </c>
      <c r="Q2" t="s">
        <v>21</v>
      </c>
      <c r="R2" t="s">
        <v>21</v>
      </c>
      <c r="S2" t="s">
        <v>21</v>
      </c>
      <c r="T2" t="s">
        <v>21</v>
      </c>
      <c r="U2" t="s">
        <v>21</v>
      </c>
      <c r="V2" t="s">
        <v>21</v>
      </c>
      <c r="W2" t="s">
        <v>21</v>
      </c>
      <c r="X2" t="s">
        <v>21</v>
      </c>
      <c r="Y2" t="s">
        <v>21</v>
      </c>
      <c r="Z2" t="s">
        <v>21</v>
      </c>
      <c r="AA2" t="s">
        <v>21</v>
      </c>
      <c r="AB2" t="s">
        <v>21</v>
      </c>
    </row>
    <row r="3" spans="2:90" ht="9" customHeight="1" x14ac:dyDescent="0.3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8"/>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5"/>
    </row>
    <row r="4" spans="2:90" ht="22.5" x14ac:dyDescent="0.45">
      <c r="B4" s="60"/>
      <c r="C4" s="72"/>
      <c r="D4" s="73" t="s">
        <v>527</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6"/>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51"/>
    </row>
    <row r="5" spans="2:90" ht="46.5" customHeight="1" x14ac:dyDescent="0.35">
      <c r="B5" s="60"/>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88"/>
      <c r="BF5" s="72"/>
      <c r="BG5" s="72"/>
      <c r="BH5" s="231" t="s">
        <v>23</v>
      </c>
      <c r="BI5" s="231"/>
      <c r="BJ5" s="231"/>
      <c r="BK5" s="231"/>
      <c r="BL5" s="231"/>
      <c r="BM5" s="74"/>
      <c r="BN5" s="74"/>
      <c r="BO5" s="74"/>
      <c r="BP5" s="74"/>
      <c r="BQ5" s="74"/>
      <c r="BR5" s="74"/>
      <c r="BS5" s="74"/>
      <c r="BT5" s="74"/>
      <c r="BU5" s="214" t="s">
        <v>24</v>
      </c>
      <c r="BV5" s="215"/>
      <c r="BW5" s="216"/>
      <c r="BX5" s="74" t="s">
        <v>24</v>
      </c>
      <c r="BY5" s="74"/>
      <c r="BZ5" s="75"/>
      <c r="CA5" s="75"/>
      <c r="CB5" s="75"/>
      <c r="CC5" s="24" t="s">
        <v>25</v>
      </c>
      <c r="CD5" s="74"/>
      <c r="CE5" s="72"/>
      <c r="CF5" s="75"/>
      <c r="CG5" s="214" t="s">
        <v>26</v>
      </c>
      <c r="CH5" s="215"/>
      <c r="CI5" s="216"/>
      <c r="CJ5" s="51"/>
    </row>
    <row r="6" spans="2:90" ht="15.75" customHeight="1" x14ac:dyDescent="0.35">
      <c r="B6" s="60"/>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6"/>
      <c r="AQ6" s="229" t="s">
        <v>27</v>
      </c>
      <c r="AR6" s="229"/>
      <c r="AS6" s="229"/>
      <c r="AT6" s="229"/>
      <c r="AU6" s="229"/>
      <c r="AV6" s="229"/>
      <c r="AW6" s="229"/>
      <c r="AX6" s="229"/>
      <c r="AY6" s="229"/>
      <c r="AZ6" s="229"/>
      <c r="BA6" s="229"/>
      <c r="BB6" s="88"/>
      <c r="BC6" s="148"/>
      <c r="BD6" s="72"/>
      <c r="BE6" s="88"/>
      <c r="BF6" s="92"/>
      <c r="BG6" s="92"/>
      <c r="BH6" s="24" t="s">
        <v>28</v>
      </c>
      <c r="BI6" s="229" t="s">
        <v>29</v>
      </c>
      <c r="BJ6" s="229"/>
      <c r="BK6" s="229"/>
      <c r="BL6" s="224" t="s">
        <v>30</v>
      </c>
      <c r="BM6" s="70" t="s">
        <v>31</v>
      </c>
      <c r="BN6" s="90"/>
      <c r="BO6" s="90"/>
      <c r="BP6" s="248" t="s">
        <v>33</v>
      </c>
      <c r="BQ6" s="249"/>
      <c r="BR6" s="250" t="s">
        <v>195</v>
      </c>
      <c r="BS6" s="251"/>
      <c r="BT6" s="243"/>
      <c r="BU6" s="224" t="s">
        <v>35</v>
      </c>
      <c r="BV6" s="217" t="s">
        <v>32</v>
      </c>
      <c r="BW6" s="219"/>
      <c r="BX6" s="71" t="s">
        <v>36</v>
      </c>
      <c r="BY6" s="244" t="s">
        <v>37</v>
      </c>
      <c r="BZ6" s="61" t="s">
        <v>38</v>
      </c>
      <c r="CA6" s="246" t="s">
        <v>39</v>
      </c>
      <c r="CB6" s="77"/>
      <c r="CC6" s="224" t="s">
        <v>12</v>
      </c>
      <c r="CD6" s="77" t="s">
        <v>6</v>
      </c>
      <c r="CE6" s="148" t="s">
        <v>9</v>
      </c>
      <c r="CF6" s="148"/>
      <c r="CG6" s="224" t="s">
        <v>40</v>
      </c>
      <c r="CH6" s="226" t="s">
        <v>41</v>
      </c>
      <c r="CI6" s="224" t="s">
        <v>42</v>
      </c>
      <c r="CJ6" s="51"/>
    </row>
    <row r="7" spans="2:90" ht="93.4" customHeight="1" thickBot="1" x14ac:dyDescent="0.4">
      <c r="B7" s="60"/>
      <c r="C7" s="78" t="s">
        <v>44</v>
      </c>
      <c r="D7" s="66" t="s">
        <v>45</v>
      </c>
      <c r="E7" s="67" t="s">
        <v>46</v>
      </c>
      <c r="F7" s="68" t="s">
        <v>47</v>
      </c>
      <c r="G7" s="150" t="s">
        <v>48</v>
      </c>
      <c r="H7" s="150" t="s">
        <v>49</v>
      </c>
      <c r="I7" s="150" t="s">
        <v>50</v>
      </c>
      <c r="J7" s="150" t="s">
        <v>51</v>
      </c>
      <c r="K7" s="150" t="s">
        <v>52</v>
      </c>
      <c r="L7" s="150" t="s">
        <v>53</v>
      </c>
      <c r="M7" s="150" t="s">
        <v>54</v>
      </c>
      <c r="N7" s="150" t="s">
        <v>55</v>
      </c>
      <c r="O7" s="150" t="s">
        <v>56</v>
      </c>
      <c r="P7" s="150" t="s">
        <v>57</v>
      </c>
      <c r="Q7" s="150" t="s">
        <v>58</v>
      </c>
      <c r="R7" s="150" t="s">
        <v>59</v>
      </c>
      <c r="S7" s="150" t="s">
        <v>60</v>
      </c>
      <c r="T7" s="150" t="s">
        <v>61</v>
      </c>
      <c r="U7" s="150" t="s">
        <v>62</v>
      </c>
      <c r="V7" s="150" t="s">
        <v>63</v>
      </c>
      <c r="W7" s="150" t="s">
        <v>64</v>
      </c>
      <c r="X7" s="150" t="s">
        <v>65</v>
      </c>
      <c r="Y7" s="150" t="s">
        <v>35</v>
      </c>
      <c r="Z7" s="150" t="s">
        <v>66</v>
      </c>
      <c r="AA7" s="150" t="s">
        <v>67</v>
      </c>
      <c r="AB7" s="150" t="s">
        <v>68</v>
      </c>
      <c r="AC7" s="150" t="s">
        <v>69</v>
      </c>
      <c r="AD7" s="150" t="s">
        <v>70</v>
      </c>
      <c r="AE7" s="150" t="s">
        <v>71</v>
      </c>
      <c r="AF7" s="150" t="s">
        <v>72</v>
      </c>
      <c r="AG7" s="150" t="s">
        <v>73</v>
      </c>
      <c r="AH7" s="150" t="s">
        <v>74</v>
      </c>
      <c r="AI7" s="150" t="s">
        <v>75</v>
      </c>
      <c r="AJ7" s="150" t="s">
        <v>76</v>
      </c>
      <c r="AK7" s="150" t="s">
        <v>77</v>
      </c>
      <c r="AL7" s="150" t="s">
        <v>78</v>
      </c>
      <c r="AM7" s="150" t="s">
        <v>79</v>
      </c>
      <c r="AN7" s="150" t="s">
        <v>80</v>
      </c>
      <c r="AO7" s="150" t="s">
        <v>81</v>
      </c>
      <c r="AP7" s="76"/>
      <c r="AQ7" s="33" t="s">
        <v>107</v>
      </c>
      <c r="AR7" s="33" t="s">
        <v>129</v>
      </c>
      <c r="AS7" s="33" t="s">
        <v>108</v>
      </c>
      <c r="AT7" s="33" t="s">
        <v>165</v>
      </c>
      <c r="AU7" s="33" t="s">
        <v>351</v>
      </c>
      <c r="AV7" s="33" t="s">
        <v>95</v>
      </c>
      <c r="AW7" s="33" t="s">
        <v>352</v>
      </c>
      <c r="AX7" s="33" t="s">
        <v>353</v>
      </c>
      <c r="AY7" s="33" t="s">
        <v>354</v>
      </c>
      <c r="AZ7" s="33" t="s">
        <v>355</v>
      </c>
      <c r="BA7" s="33" t="s">
        <v>356</v>
      </c>
      <c r="BB7" s="44"/>
      <c r="BC7" s="149"/>
      <c r="BD7" s="68" t="s">
        <v>82</v>
      </c>
      <c r="BE7" s="68" t="s">
        <v>196</v>
      </c>
      <c r="BF7" s="68" t="s">
        <v>84</v>
      </c>
      <c r="BG7" s="92"/>
      <c r="BH7" s="34" t="s">
        <v>85</v>
      </c>
      <c r="BI7" s="34" t="s">
        <v>85</v>
      </c>
      <c r="BJ7" s="34" t="s">
        <v>86</v>
      </c>
      <c r="BK7" s="34" t="s">
        <v>87</v>
      </c>
      <c r="BL7" s="225"/>
      <c r="BM7" s="151" t="s">
        <v>88</v>
      </c>
      <c r="BN7" s="152" t="s">
        <v>89</v>
      </c>
      <c r="BO7" s="152" t="s">
        <v>90</v>
      </c>
      <c r="BP7" s="151" t="s">
        <v>85</v>
      </c>
      <c r="BQ7" s="153" t="s">
        <v>86</v>
      </c>
      <c r="BR7" s="151" t="s">
        <v>85</v>
      </c>
      <c r="BS7" s="91" t="s">
        <v>86</v>
      </c>
      <c r="BT7" s="243"/>
      <c r="BU7" s="225"/>
      <c r="BV7" s="34" t="s">
        <v>85</v>
      </c>
      <c r="BW7" s="34" t="s">
        <v>91</v>
      </c>
      <c r="BX7" s="62"/>
      <c r="BY7" s="245"/>
      <c r="BZ7" s="63"/>
      <c r="CA7" s="247"/>
      <c r="CB7" s="77"/>
      <c r="CC7" s="225"/>
      <c r="CD7" s="77"/>
      <c r="CE7" s="148"/>
      <c r="CF7" s="148"/>
      <c r="CG7" s="225"/>
      <c r="CH7" s="234"/>
      <c r="CI7" s="225"/>
      <c r="CJ7" s="173"/>
    </row>
    <row r="8" spans="2:90" x14ac:dyDescent="0.35">
      <c r="B8" s="25"/>
      <c r="C8" s="80">
        <v>226</v>
      </c>
      <c r="D8" s="128">
        <v>53239</v>
      </c>
      <c r="E8" s="129" t="s">
        <v>109</v>
      </c>
      <c r="F8" s="160" t="s">
        <v>528</v>
      </c>
      <c r="G8" s="129">
        <v>2.72</v>
      </c>
      <c r="H8" s="129">
        <v>195</v>
      </c>
      <c r="I8" s="129">
        <v>122</v>
      </c>
      <c r="J8" s="129">
        <v>4</v>
      </c>
      <c r="K8" s="129">
        <f t="shared" ref="K8:K40" si="0">J8</f>
        <v>4</v>
      </c>
      <c r="L8" s="145">
        <v>38.801341999999998</v>
      </c>
      <c r="M8" s="145">
        <v>-121.315234</v>
      </c>
      <c r="N8" s="129" t="s">
        <v>354</v>
      </c>
      <c r="O8" s="129" t="s">
        <v>107</v>
      </c>
      <c r="P8" s="129" t="s">
        <v>94</v>
      </c>
      <c r="Q8" s="129" t="s">
        <v>123</v>
      </c>
      <c r="R8" s="129" t="s">
        <v>122</v>
      </c>
      <c r="S8" s="129" t="s">
        <v>96</v>
      </c>
      <c r="T8" s="129" t="s">
        <v>98</v>
      </c>
      <c r="U8" s="129">
        <v>3</v>
      </c>
      <c r="V8" s="129" t="s">
        <v>107</v>
      </c>
      <c r="W8" s="129" t="s">
        <v>96</v>
      </c>
      <c r="X8" s="129" t="s">
        <v>107</v>
      </c>
      <c r="Y8" s="129" t="s">
        <v>94</v>
      </c>
      <c r="Z8" s="129" t="s">
        <v>94</v>
      </c>
      <c r="AA8" s="129" t="s">
        <v>99</v>
      </c>
      <c r="AB8" s="81" t="str">
        <f>INDEX( '[1]Full Existing Stops'!$AS:$AS, MATCH(D8,'[1]Full Existing Stops'!$D:$D, 0))</f>
        <v>Y</v>
      </c>
      <c r="AC8" s="129" t="str">
        <f>INDEX( '[1]Full Existing Stops'!$AW:$AW, MATCH(D8,'[1]Full Existing Stops'!$D:$D, 0))</f>
        <v>5.5 x cont</v>
      </c>
      <c r="AD8" s="81">
        <v>5.5</v>
      </c>
      <c r="AE8" s="129" t="str">
        <f>INDEX( '[1]Full Existing Stops'!$AZ:$AZ, MATCH(D8,'[1]Full Existing Stops'!$D:$D, 0))</f>
        <v xml:space="preserve">Y </v>
      </c>
      <c r="AF8" s="129" t="s">
        <v>96</v>
      </c>
      <c r="AG8" s="129" t="s">
        <v>94</v>
      </c>
      <c r="AH8" s="81" t="s">
        <v>94</v>
      </c>
      <c r="AI8" s="81">
        <f>INDEX( '[1]Full Existing Stops'!$BJ:$BJ, MATCH(D8,'[1]Full Existing Stops'!$D:$D, 0))</f>
        <v>2</v>
      </c>
      <c r="AJ8" s="81" t="str">
        <f>INDEX( '[1]Full Existing Stops'!$BF:$BF, MATCH(D8,'[1]Full Existing Stops'!$D:$D, 0))</f>
        <v>Pride Industries</v>
      </c>
      <c r="AK8" s="81" t="s">
        <v>122</v>
      </c>
      <c r="AL8" s="81" t="s">
        <v>109</v>
      </c>
      <c r="AM8" s="81" t="s">
        <v>378</v>
      </c>
      <c r="AN8" s="81" t="str">
        <f>INDEX( '[1]Full Existing Stops'!$AG:$AG, MATCH(D8,'[1]Full Existing Stops'!$D:$D, 0))</f>
        <v>Y</v>
      </c>
      <c r="AO8" s="81" t="str">
        <f>INDEX( '[1]Full Existing Stops'!$AH:$AH, MATCH(D8,'[1]Full Existing Stops'!$D:$D, 0))</f>
        <v>Shelter</v>
      </c>
      <c r="AP8" s="129"/>
      <c r="AQ8" s="82" t="str">
        <f t="shared" ref="AQ8:BA17" si="1">IF(ISNUMBER(SEARCH(AQ$7,$N8)), "X", "")</f>
        <v/>
      </c>
      <c r="AR8" s="82" t="str">
        <f t="shared" si="1"/>
        <v/>
      </c>
      <c r="AS8" s="82" t="str">
        <f t="shared" si="1"/>
        <v/>
      </c>
      <c r="AT8" s="82" t="str">
        <f t="shared" si="1"/>
        <v/>
      </c>
      <c r="AU8" s="82" t="str">
        <f t="shared" si="1"/>
        <v/>
      </c>
      <c r="AV8" s="82" t="str">
        <f t="shared" si="1"/>
        <v/>
      </c>
      <c r="AW8" s="82" t="str">
        <f t="shared" si="1"/>
        <v/>
      </c>
      <c r="AX8" s="82" t="str">
        <f t="shared" si="1"/>
        <v/>
      </c>
      <c r="AY8" s="82" t="str">
        <f t="shared" si="1"/>
        <v>X</v>
      </c>
      <c r="AZ8" s="82" t="str">
        <f t="shared" si="1"/>
        <v/>
      </c>
      <c r="BA8" s="82" t="str">
        <f t="shared" si="1"/>
        <v/>
      </c>
      <c r="BB8" s="82"/>
      <c r="BC8" s="82" t="str">
        <f t="shared" ref="BC8:BC40" si="2">AL8</f>
        <v>Roseville</v>
      </c>
      <c r="BD8" s="82" t="s">
        <v>159</v>
      </c>
      <c r="BE8" s="82">
        <f t="shared" ref="BE8:BE40" si="3">IF(ISNUMBER(BF8),BF8,-1)</f>
        <v>2.72</v>
      </c>
      <c r="BF8" s="204">
        <f t="shared" ref="BF8:BF32" si="4">G8</f>
        <v>2.72</v>
      </c>
      <c r="BG8" s="82"/>
      <c r="BH8" s="82" t="str">
        <f t="shared" ref="BH8:BH40" si="5">IF(OR(ISNUMBER(SEARCH("N", S8)), ISNUMBER(SEARCH("-", S8))), "X", "")</f>
        <v/>
      </c>
      <c r="BI8" s="82" t="str">
        <f t="shared" ref="BI8:BI38" si="6">IF(OR(ISNUMBER(SEARCH("N", O8)), ISNUMBER(SEARCH("-", O8))), "X", "")</f>
        <v/>
      </c>
      <c r="BJ8" s="82" t="str">
        <f t="shared" ref="BJ8:BJ40" si="7">IF(AND(BI8&lt;&gt;"X", OR(ISNUMBER(SEARCH("D", O8)), ISNUMBER(SEARCH("F", O8)))), "X", "")</f>
        <v/>
      </c>
      <c r="BK8" s="82" t="str">
        <f t="shared" ref="BK8:BK40" si="8">IF(P8="Y", "X", "")</f>
        <v/>
      </c>
      <c r="BL8" s="82" t="str">
        <f t="shared" ref="BL8:BL40" si="9">IF(OR(ISNUMBER(SEARCH("N", AB8)), ISNUMBER(SEARCH("-", AB8))), "X", "")</f>
        <v/>
      </c>
      <c r="BM8" s="82" t="str">
        <f t="shared" ref="BM8:BM40" si="10">IF(AD8 &lt; 8, "X", "")</f>
        <v>X</v>
      </c>
      <c r="BN8" s="82">
        <f t="shared" ref="BN8:BN40" si="11">IF(AD8 &lt; 8, 8 - AD8, "")</f>
        <v>2.5</v>
      </c>
      <c r="BO8" s="82" t="str">
        <f t="shared" ref="BO8:BO40" si="12">IF(AE8="N", "X", "")</f>
        <v/>
      </c>
      <c r="BP8" s="82" t="str">
        <f t="shared" ref="BP8:BP40" si="13">IF(OR(ISNUMBER(SEARCH("N", W8)), ISNUMBER(SEARCH("-", W8))), "X", "")</f>
        <v/>
      </c>
      <c r="BQ8" s="82" t="str">
        <f t="shared" ref="BQ8:BQ40" si="14">IF(AND(BP8&lt;&gt;"X", OR(ISNUMBER(SEARCH("D", X8)), ISNUMBER(SEARCH("F", X8)))), "X", "")</f>
        <v/>
      </c>
      <c r="BR8" s="82" t="str">
        <f t="shared" ref="BR8:BR40" si="15">IF(OR(ISNUMBER(SEARCH("bad", AM8)),
       ISNUMBER(SEARCH("replace", AM8)),
       ISNUMBER(SEARCH("Map", AM8))),
    "",
IF(OR(ISNUMBER(SEARCH("N", AM8)),
       ISNUMBER(SEARCH("-", AM8)),
       ISNUMBER(SEARCH("X", AM8))),
    "X",
    ""))</f>
        <v/>
      </c>
      <c r="BS8" s="82" t="str">
        <f t="shared" ref="BS8:BS40" si="16">IF(AND(BR8&lt;&gt;"X",
        OR(ISNUMBER(SEARCH("D", AM8)),
           ISNUMBER(SEARCH("F", AM8)),
           ISNUMBER(SEARCH("bad", AM8)),
           ISNUMBER(SEARCH("replace", AM8)))),
   "X",
   "")</f>
        <v/>
      </c>
      <c r="BT8" s="82"/>
      <c r="BU8" s="82" t="str">
        <f t="shared" ref="BU8:BU40" si="17">IF(OR(ISNUMBER(SEARCH("N", Y8)), ISNUMBER(SEARCH("-", Y8))), "X", "")</f>
        <v>X</v>
      </c>
      <c r="BV8" s="82" t="str">
        <f t="shared" ref="BV8:BV40" si="18">IF(OR(ISNUMBER(SEARCH("N", V8)), ISNUMBER(SEARCH("-", V8))), "X", "")</f>
        <v/>
      </c>
      <c r="BW8" s="82" t="str">
        <f t="shared" ref="BW8:BW40" si="19">IF(AND(BV8&lt;&gt;"X", OR(ISNUMBER(SEARCH("D", V8)), ISNUMBER(SEARCH("F", V8)))), "X", "")</f>
        <v/>
      </c>
      <c r="BX8" s="82" t="str">
        <f t="shared" ref="BX8:BX40" si="20">IF(OR(ISNUMBER(SEARCH("N", AG8)), ISNUMBER(SEARCH("-", AG8))), "X", "")</f>
        <v>X</v>
      </c>
      <c r="BY8" s="82"/>
      <c r="BZ8" s="82"/>
      <c r="CA8" s="82"/>
      <c r="CB8" s="82"/>
      <c r="CC8" s="82" t="str">
        <f t="shared" ref="CC8:CC40" si="21">IF(OR(ISNUMBER(SEARCH("N", AF8)), ISNUMBER(SEARCH("-", AF8))), "X", "")</f>
        <v/>
      </c>
      <c r="CD8" s="82"/>
      <c r="CE8" s="82"/>
      <c r="CF8" s="82"/>
      <c r="CG8" s="82" t="str">
        <f t="shared" ref="CG8:CG40" si="22">IF(OR(ISNUMBER(SEARCH("N", AI8)),
       ISNUMBER(SEARCH("-", AI8)),
       ISNUMBER(SEARCH("X", AI8))),
   "X",
   "")</f>
        <v/>
      </c>
      <c r="CH8" s="82" t="str">
        <f t="shared" ref="CH8:CH40" si="23">IF(OR(ISNUMBER(SEARCH("N", AH8)), ISNUMBER(SEARCH("-", AH8))), "X", "")</f>
        <v>X</v>
      </c>
      <c r="CI8" s="82"/>
      <c r="CJ8" s="42"/>
      <c r="CL8">
        <f t="shared" ref="CL8:CL40" si="24">IF(COUNTIF(BH8:BL8,"X")&gt;0,1,0)</f>
        <v>0</v>
      </c>
    </row>
    <row r="9" spans="2:90" x14ac:dyDescent="0.35">
      <c r="B9" s="27"/>
      <c r="C9" s="84">
        <v>246</v>
      </c>
      <c r="D9" s="126">
        <v>53302</v>
      </c>
      <c r="E9" s="127" t="s">
        <v>109</v>
      </c>
      <c r="F9" s="163" t="s">
        <v>529</v>
      </c>
      <c r="G9" s="127">
        <v>2.63</v>
      </c>
      <c r="H9" s="127">
        <v>280</v>
      </c>
      <c r="I9" s="127">
        <v>2110</v>
      </c>
      <c r="J9" s="127">
        <v>4</v>
      </c>
      <c r="K9" s="127">
        <f t="shared" si="0"/>
        <v>4</v>
      </c>
      <c r="L9" s="146">
        <v>38.771501819999997</v>
      </c>
      <c r="M9" s="146">
        <v>-121.369561</v>
      </c>
      <c r="N9" s="127" t="s">
        <v>353</v>
      </c>
      <c r="O9" s="127" t="s">
        <v>129</v>
      </c>
      <c r="P9" s="127" t="s">
        <v>94</v>
      </c>
      <c r="Q9" s="127" t="s">
        <v>94</v>
      </c>
      <c r="R9" s="127" t="s">
        <v>95</v>
      </c>
      <c r="S9" s="127" t="s">
        <v>96</v>
      </c>
      <c r="T9" s="127" t="s">
        <v>98</v>
      </c>
      <c r="U9" s="127">
        <v>0</v>
      </c>
      <c r="V9" s="127" t="s">
        <v>98</v>
      </c>
      <c r="W9" s="127" t="s">
        <v>94</v>
      </c>
      <c r="X9" s="127" t="s">
        <v>98</v>
      </c>
      <c r="Y9" s="127" t="s">
        <v>94</v>
      </c>
      <c r="Z9" s="127" t="s">
        <v>96</v>
      </c>
      <c r="AA9" s="127" t="s">
        <v>99</v>
      </c>
      <c r="AB9" s="85" t="str">
        <f>INDEX( '[1]Full Existing Stops'!$AS:$AS, MATCH(D9,'[1]Full Existing Stops'!$D:$D, 0))</f>
        <v>Y</v>
      </c>
      <c r="AC9" s="127" t="str">
        <f>INDEX( '[1]Full Existing Stops'!$AW:$AW, MATCH(D9,'[1]Full Existing Stops'!$D:$D, 0))</f>
        <v>8.5 x cont</v>
      </c>
      <c r="AD9" s="85">
        <v>8.5</v>
      </c>
      <c r="AE9" s="127" t="str">
        <f>INDEX( '[1]Full Existing Stops'!$AZ:$AZ, MATCH(D9,'[1]Full Existing Stops'!$D:$D, 0))</f>
        <v>Y</v>
      </c>
      <c r="AF9" s="127" t="s">
        <v>96</v>
      </c>
      <c r="AG9" s="127" t="s">
        <v>94</v>
      </c>
      <c r="AH9" s="85" t="s">
        <v>94</v>
      </c>
      <c r="AI9" s="85">
        <f>INDEX( '[1]Full Existing Stops'!$BJ:$BJ, MATCH(D9,'[1]Full Existing Stops'!$D:$D, 0))</f>
        <v>2</v>
      </c>
      <c r="AJ9" s="85" t="str">
        <f>INDEX( '[1]Full Existing Stops'!$BF:$BF, MATCH(D9,'[1]Full Existing Stops'!$D:$D, 0))</f>
        <v>Church &amp; Residential</v>
      </c>
      <c r="AK9" s="85" t="s">
        <v>122</v>
      </c>
      <c r="AL9" s="85" t="s">
        <v>109</v>
      </c>
      <c r="AM9" s="85" t="s">
        <v>104</v>
      </c>
      <c r="AN9" s="85" t="str">
        <f>INDEX( '[1]Full Existing Stops'!$AG:$AG, MATCH(D9,'[1]Full Existing Stops'!$D:$D, 0))</f>
        <v>N</v>
      </c>
      <c r="AO9" s="85" t="str">
        <f>INDEX( '[1]Full Existing Stops'!$AH:$AH, MATCH(D9,'[1]Full Existing Stops'!$D:$D, 0))</f>
        <v>Trees</v>
      </c>
      <c r="AP9" s="127"/>
      <c r="AQ9" s="86" t="str">
        <f t="shared" si="1"/>
        <v/>
      </c>
      <c r="AR9" s="86" t="str">
        <f t="shared" si="1"/>
        <v/>
      </c>
      <c r="AS9" s="86" t="str">
        <f t="shared" si="1"/>
        <v/>
      </c>
      <c r="AT9" s="86" t="str">
        <f t="shared" si="1"/>
        <v/>
      </c>
      <c r="AU9" s="86" t="str">
        <f t="shared" si="1"/>
        <v/>
      </c>
      <c r="AV9" s="86" t="str">
        <f t="shared" si="1"/>
        <v/>
      </c>
      <c r="AW9" s="86" t="str">
        <f t="shared" si="1"/>
        <v/>
      </c>
      <c r="AX9" s="86" t="str">
        <f t="shared" si="1"/>
        <v>X</v>
      </c>
      <c r="AY9" s="86" t="str">
        <f t="shared" si="1"/>
        <v/>
      </c>
      <c r="AZ9" s="86" t="str">
        <f t="shared" si="1"/>
        <v/>
      </c>
      <c r="BA9" s="86" t="str">
        <f t="shared" si="1"/>
        <v/>
      </c>
      <c r="BB9" s="86"/>
      <c r="BC9" s="86" t="str">
        <f t="shared" si="2"/>
        <v>Roseville</v>
      </c>
      <c r="BD9" s="86" t="s">
        <v>159</v>
      </c>
      <c r="BE9" s="82">
        <f t="shared" si="3"/>
        <v>2.63</v>
      </c>
      <c r="BF9" s="205">
        <f t="shared" si="4"/>
        <v>2.63</v>
      </c>
      <c r="BG9" s="86"/>
      <c r="BH9" s="86" t="str">
        <f t="shared" si="5"/>
        <v/>
      </c>
      <c r="BI9" s="86" t="str">
        <f t="shared" si="6"/>
        <v/>
      </c>
      <c r="BJ9" s="86" t="str">
        <f t="shared" si="7"/>
        <v/>
      </c>
      <c r="BK9" s="86" t="str">
        <f t="shared" si="8"/>
        <v/>
      </c>
      <c r="BL9" s="86" t="str">
        <f t="shared" si="9"/>
        <v/>
      </c>
      <c r="BM9" s="86" t="str">
        <f t="shared" si="10"/>
        <v/>
      </c>
      <c r="BN9" s="86" t="str">
        <f t="shared" si="11"/>
        <v/>
      </c>
      <c r="BO9" s="86" t="str">
        <f t="shared" si="12"/>
        <v/>
      </c>
      <c r="BP9" s="86" t="str">
        <f t="shared" si="13"/>
        <v>X</v>
      </c>
      <c r="BQ9" s="86" t="str">
        <f t="shared" si="14"/>
        <v/>
      </c>
      <c r="BR9" s="86" t="str">
        <f t="shared" si="15"/>
        <v>X</v>
      </c>
      <c r="BS9" s="86" t="str">
        <f t="shared" si="16"/>
        <v/>
      </c>
      <c r="BT9" s="86"/>
      <c r="BU9" s="86" t="str">
        <f t="shared" si="17"/>
        <v>X</v>
      </c>
      <c r="BV9" s="86" t="str">
        <f t="shared" si="18"/>
        <v>X</v>
      </c>
      <c r="BW9" s="86" t="str">
        <f t="shared" si="19"/>
        <v/>
      </c>
      <c r="BX9" s="86" t="str">
        <f t="shared" si="20"/>
        <v>X</v>
      </c>
      <c r="BY9" s="86"/>
      <c r="BZ9" s="86"/>
      <c r="CA9" s="86"/>
      <c r="CB9" s="86"/>
      <c r="CC9" s="86" t="str">
        <f t="shared" si="21"/>
        <v/>
      </c>
      <c r="CD9" s="86"/>
      <c r="CE9" s="86"/>
      <c r="CF9" s="86"/>
      <c r="CG9" s="86" t="str">
        <f t="shared" si="22"/>
        <v/>
      </c>
      <c r="CH9" s="86" t="str">
        <f t="shared" si="23"/>
        <v>X</v>
      </c>
      <c r="CI9" s="86"/>
      <c r="CJ9" s="43"/>
      <c r="CL9">
        <f t="shared" si="24"/>
        <v>0</v>
      </c>
    </row>
    <row r="10" spans="2:90" x14ac:dyDescent="0.35">
      <c r="B10" s="25"/>
      <c r="C10" s="80">
        <v>235</v>
      </c>
      <c r="D10" s="128">
        <v>53275</v>
      </c>
      <c r="E10" s="129" t="s">
        <v>109</v>
      </c>
      <c r="F10" s="160" t="s">
        <v>530</v>
      </c>
      <c r="G10" s="129">
        <v>2.4700000000000002</v>
      </c>
      <c r="H10" s="129">
        <v>3516</v>
      </c>
      <c r="I10" s="129">
        <v>4069</v>
      </c>
      <c r="J10" s="129">
        <v>4</v>
      </c>
      <c r="K10" s="129">
        <f t="shared" si="0"/>
        <v>4</v>
      </c>
      <c r="L10" s="145">
        <v>38.788723769999997</v>
      </c>
      <c r="M10" s="145">
        <v>-121.2804714</v>
      </c>
      <c r="N10" s="129" t="s">
        <v>353</v>
      </c>
      <c r="O10" s="129" t="s">
        <v>129</v>
      </c>
      <c r="P10" s="129" t="s">
        <v>94</v>
      </c>
      <c r="Q10" s="129" t="s">
        <v>94</v>
      </c>
      <c r="R10" s="129" t="s">
        <v>95</v>
      </c>
      <c r="S10" s="129" t="s">
        <v>96</v>
      </c>
      <c r="T10" s="129" t="s">
        <v>98</v>
      </c>
      <c r="U10" s="129" t="s">
        <v>122</v>
      </c>
      <c r="V10" s="129" t="s">
        <v>94</v>
      </c>
      <c r="W10" s="129" t="s">
        <v>94</v>
      </c>
      <c r="X10" s="129" t="s">
        <v>95</v>
      </c>
      <c r="Y10" s="129" t="s">
        <v>94</v>
      </c>
      <c r="Z10" s="129" t="s">
        <v>94</v>
      </c>
      <c r="AA10" s="129" t="s">
        <v>99</v>
      </c>
      <c r="AB10" s="81" t="str">
        <f>INDEX( '[1]Full Existing Stops'!$AS:$AS, MATCH(D10,'[1]Full Existing Stops'!$D:$D, 0))</f>
        <v>Y</v>
      </c>
      <c r="AC10" s="129" t="str">
        <f>INDEX( '[1]Full Existing Stops'!$AW:$AW, MATCH(D10,'[1]Full Existing Stops'!$D:$D, 0))</f>
        <v>8.5 x cont</v>
      </c>
      <c r="AD10" s="81">
        <v>8.5</v>
      </c>
      <c r="AE10" s="129" t="str">
        <f>INDEX( '[1]Full Existing Stops'!$AZ:$AZ, MATCH(D10,'[1]Full Existing Stops'!$D:$D, 0))</f>
        <v>Y</v>
      </c>
      <c r="AF10" s="129" t="s">
        <v>96</v>
      </c>
      <c r="AG10" s="129" t="s">
        <v>94</v>
      </c>
      <c r="AH10" s="81" t="s">
        <v>96</v>
      </c>
      <c r="AI10" s="81">
        <f>INDEX( '[1]Full Existing Stops'!$BJ:$BJ, MATCH(D10,'[1]Full Existing Stops'!$D:$D, 0))</f>
        <v>2</v>
      </c>
      <c r="AJ10" s="81" t="str">
        <f>INDEX( '[1]Full Existing Stops'!$BF:$BF, MATCH(D10,'[1]Full Existing Stops'!$D:$D, 0))</f>
        <v>Trader Joe's, Fairway Commons</v>
      </c>
      <c r="AK10" s="81" t="s">
        <v>122</v>
      </c>
      <c r="AL10" s="81" t="s">
        <v>109</v>
      </c>
      <c r="AM10" s="81" t="s">
        <v>104</v>
      </c>
      <c r="AN10" s="81" t="str">
        <f>INDEX( '[1]Full Existing Stops'!$AG:$AG, MATCH(D10,'[1]Full Existing Stops'!$D:$D, 0))</f>
        <v>Y</v>
      </c>
      <c r="AO10" s="81" t="str">
        <f>INDEX( '[1]Full Existing Stops'!$AH:$AH, MATCH(D10,'[1]Full Existing Stops'!$D:$D, 0))</f>
        <v>Partial Trees</v>
      </c>
      <c r="AP10" s="129"/>
      <c r="AQ10" s="82" t="str">
        <f t="shared" si="1"/>
        <v/>
      </c>
      <c r="AR10" s="82" t="str">
        <f t="shared" si="1"/>
        <v/>
      </c>
      <c r="AS10" s="82" t="str">
        <f t="shared" si="1"/>
        <v/>
      </c>
      <c r="AT10" s="82" t="str">
        <f t="shared" si="1"/>
        <v/>
      </c>
      <c r="AU10" s="82" t="str">
        <f t="shared" si="1"/>
        <v/>
      </c>
      <c r="AV10" s="82" t="str">
        <f t="shared" si="1"/>
        <v/>
      </c>
      <c r="AW10" s="82" t="str">
        <f t="shared" si="1"/>
        <v/>
      </c>
      <c r="AX10" s="82" t="str">
        <f t="shared" si="1"/>
        <v>X</v>
      </c>
      <c r="AY10" s="82" t="str">
        <f t="shared" si="1"/>
        <v/>
      </c>
      <c r="AZ10" s="82" t="str">
        <f t="shared" si="1"/>
        <v/>
      </c>
      <c r="BA10" s="82" t="str">
        <f t="shared" si="1"/>
        <v/>
      </c>
      <c r="BB10" s="82"/>
      <c r="BC10" s="82" t="str">
        <f t="shared" si="2"/>
        <v>Roseville</v>
      </c>
      <c r="BD10" s="82" t="s">
        <v>159</v>
      </c>
      <c r="BE10" s="82">
        <f t="shared" si="3"/>
        <v>2.4700000000000002</v>
      </c>
      <c r="BF10" s="204">
        <f t="shared" si="4"/>
        <v>2.4700000000000002</v>
      </c>
      <c r="BG10" s="82"/>
      <c r="BH10" s="82" t="str">
        <f t="shared" si="5"/>
        <v/>
      </c>
      <c r="BI10" s="82" t="str">
        <f t="shared" si="6"/>
        <v/>
      </c>
      <c r="BJ10" s="82" t="str">
        <f t="shared" si="7"/>
        <v/>
      </c>
      <c r="BK10" s="82" t="str">
        <f t="shared" si="8"/>
        <v/>
      </c>
      <c r="BL10" s="82" t="str">
        <f t="shared" si="9"/>
        <v/>
      </c>
      <c r="BM10" s="82" t="str">
        <f t="shared" si="10"/>
        <v/>
      </c>
      <c r="BN10" s="82" t="str">
        <f t="shared" si="11"/>
        <v/>
      </c>
      <c r="BO10" s="82" t="str">
        <f t="shared" si="12"/>
        <v/>
      </c>
      <c r="BP10" s="82" t="str">
        <f t="shared" si="13"/>
        <v>X</v>
      </c>
      <c r="BQ10" s="82" t="str">
        <f t="shared" si="14"/>
        <v/>
      </c>
      <c r="BR10" s="82" t="str">
        <f t="shared" si="15"/>
        <v>X</v>
      </c>
      <c r="BS10" s="82" t="str">
        <f t="shared" si="16"/>
        <v/>
      </c>
      <c r="BT10" s="82"/>
      <c r="BU10" s="82" t="str">
        <f t="shared" si="17"/>
        <v>X</v>
      </c>
      <c r="BV10" s="82" t="str">
        <f t="shared" si="18"/>
        <v>X</v>
      </c>
      <c r="BW10" s="82" t="str">
        <f t="shared" si="19"/>
        <v/>
      </c>
      <c r="BX10" s="82" t="str">
        <f t="shared" si="20"/>
        <v>X</v>
      </c>
      <c r="BY10" s="82"/>
      <c r="BZ10" s="82"/>
      <c r="CA10" s="82"/>
      <c r="CB10" s="82"/>
      <c r="CC10" s="82" t="str">
        <f t="shared" si="21"/>
        <v/>
      </c>
      <c r="CD10" s="82"/>
      <c r="CE10" s="82"/>
      <c r="CF10" s="82"/>
      <c r="CG10" s="82" t="str">
        <f t="shared" si="22"/>
        <v/>
      </c>
      <c r="CH10" s="82" t="str">
        <f t="shared" si="23"/>
        <v/>
      </c>
      <c r="CI10" s="82"/>
      <c r="CJ10" s="42"/>
      <c r="CL10">
        <f t="shared" si="24"/>
        <v>0</v>
      </c>
    </row>
    <row r="11" spans="2:90" x14ac:dyDescent="0.35">
      <c r="B11" s="27"/>
      <c r="C11" s="84">
        <v>222</v>
      </c>
      <c r="D11" s="126">
        <v>53184</v>
      </c>
      <c r="E11" s="127" t="s">
        <v>109</v>
      </c>
      <c r="F11" s="163" t="s">
        <v>431</v>
      </c>
      <c r="G11" s="127">
        <v>1.95</v>
      </c>
      <c r="H11" s="127">
        <v>3184</v>
      </c>
      <c r="I11" s="127">
        <v>2803</v>
      </c>
      <c r="J11" s="127">
        <v>4</v>
      </c>
      <c r="K11" s="127">
        <f t="shared" si="0"/>
        <v>4</v>
      </c>
      <c r="L11" s="146">
        <v>38.772331000000001</v>
      </c>
      <c r="M11" s="146">
        <v>-121.310947</v>
      </c>
      <c r="N11" s="127" t="s">
        <v>353</v>
      </c>
      <c r="O11" s="127" t="s">
        <v>305</v>
      </c>
      <c r="P11" s="127" t="s">
        <v>94</v>
      </c>
      <c r="Q11" s="127" t="s">
        <v>94</v>
      </c>
      <c r="R11" s="127" t="s">
        <v>95</v>
      </c>
      <c r="S11" s="127" t="s">
        <v>96</v>
      </c>
      <c r="T11" s="127" t="s">
        <v>98</v>
      </c>
      <c r="U11" s="127" t="s">
        <v>122</v>
      </c>
      <c r="V11" s="127" t="s">
        <v>122</v>
      </c>
      <c r="W11" s="127" t="s">
        <v>94</v>
      </c>
      <c r="X11" s="127" t="s">
        <v>98</v>
      </c>
      <c r="Y11" s="127" t="s">
        <v>94</v>
      </c>
      <c r="Z11" s="127" t="s">
        <v>94</v>
      </c>
      <c r="AA11" s="127" t="s">
        <v>99</v>
      </c>
      <c r="AB11" s="85" t="str">
        <f>INDEX( '[1]Full Existing Stops'!$AS:$AS, MATCH(D11,'[1]Full Existing Stops'!$D:$D, 0))</f>
        <v>Y</v>
      </c>
      <c r="AC11" s="127" t="str">
        <f>INDEX( '[1]Full Existing Stops'!$AW:$AW, MATCH(D11,'[1]Full Existing Stops'!$D:$D, 0))</f>
        <v>8.5 x cont</v>
      </c>
      <c r="AD11" s="85">
        <v>8.5</v>
      </c>
      <c r="AE11" s="127" t="str">
        <f>INDEX( '[1]Full Existing Stops'!$AZ:$AZ, MATCH(D11,'[1]Full Existing Stops'!$D:$D, 0))</f>
        <v>Y</v>
      </c>
      <c r="AF11" s="127" t="s">
        <v>96</v>
      </c>
      <c r="AG11" s="127" t="s">
        <v>94</v>
      </c>
      <c r="AH11" s="85" t="s">
        <v>94</v>
      </c>
      <c r="AI11" s="85">
        <f>INDEX( '[1]Full Existing Stops'!$BJ:$BJ, MATCH(D11,'[1]Full Existing Stops'!$D:$D, 0))</f>
        <v>2</v>
      </c>
      <c r="AJ11" s="85" t="str">
        <f>INDEX( '[1]Full Existing Stops'!$BF:$BF, MATCH(D11,'[1]Full Existing Stops'!$D:$D, 0))</f>
        <v>Starbucks, Shopping, Medical Office</v>
      </c>
      <c r="AK11" s="85" t="s">
        <v>122</v>
      </c>
      <c r="AL11" s="85" t="s">
        <v>109</v>
      </c>
      <c r="AM11" s="85" t="s">
        <v>104</v>
      </c>
      <c r="AN11" s="85" t="str">
        <f>INDEX( '[1]Full Existing Stops'!$AG:$AG, MATCH(D11,'[1]Full Existing Stops'!$D:$D, 0))</f>
        <v>N</v>
      </c>
      <c r="AO11" s="85" t="str">
        <f>INDEX( '[1]Full Existing Stops'!$AH:$AH, MATCH(D11,'[1]Full Existing Stops'!$D:$D, 0))</f>
        <v xml:space="preserve"> - </v>
      </c>
      <c r="AP11" s="127"/>
      <c r="AQ11" s="86" t="str">
        <f t="shared" si="1"/>
        <v/>
      </c>
      <c r="AR11" s="86" t="str">
        <f t="shared" si="1"/>
        <v/>
      </c>
      <c r="AS11" s="86" t="str">
        <f t="shared" si="1"/>
        <v/>
      </c>
      <c r="AT11" s="86" t="str">
        <f t="shared" si="1"/>
        <v/>
      </c>
      <c r="AU11" s="86" t="str">
        <f t="shared" si="1"/>
        <v/>
      </c>
      <c r="AV11" s="86" t="str">
        <f t="shared" si="1"/>
        <v/>
      </c>
      <c r="AW11" s="86" t="str">
        <f t="shared" si="1"/>
        <v/>
      </c>
      <c r="AX11" s="86" t="str">
        <f t="shared" si="1"/>
        <v>X</v>
      </c>
      <c r="AY11" s="86" t="str">
        <f t="shared" si="1"/>
        <v/>
      </c>
      <c r="AZ11" s="86" t="str">
        <f t="shared" si="1"/>
        <v/>
      </c>
      <c r="BA11" s="86" t="str">
        <f t="shared" si="1"/>
        <v/>
      </c>
      <c r="BB11" s="86"/>
      <c r="BC11" s="86" t="str">
        <f t="shared" si="2"/>
        <v>Roseville</v>
      </c>
      <c r="BD11" s="86"/>
      <c r="BE11" s="82">
        <f t="shared" si="3"/>
        <v>1.95</v>
      </c>
      <c r="BF11" s="205">
        <f t="shared" si="4"/>
        <v>1.95</v>
      </c>
      <c r="BG11" s="86"/>
      <c r="BH11" s="86" t="str">
        <f t="shared" si="5"/>
        <v/>
      </c>
      <c r="BI11" s="86" t="str">
        <f t="shared" si="6"/>
        <v/>
      </c>
      <c r="BJ11" s="86" t="str">
        <f t="shared" si="7"/>
        <v>X</v>
      </c>
      <c r="BK11" s="86" t="str">
        <f t="shared" si="8"/>
        <v/>
      </c>
      <c r="BL11" s="86" t="str">
        <f t="shared" si="9"/>
        <v/>
      </c>
      <c r="BM11" s="86" t="str">
        <f t="shared" si="10"/>
        <v/>
      </c>
      <c r="BN11" s="86" t="str">
        <f t="shared" si="11"/>
        <v/>
      </c>
      <c r="BO11" s="86" t="str">
        <f t="shared" si="12"/>
        <v/>
      </c>
      <c r="BP11" s="86" t="str">
        <f t="shared" si="13"/>
        <v>X</v>
      </c>
      <c r="BQ11" s="86" t="str">
        <f t="shared" si="14"/>
        <v/>
      </c>
      <c r="BR11" s="86" t="str">
        <f t="shared" si="15"/>
        <v>X</v>
      </c>
      <c r="BS11" s="86" t="str">
        <f t="shared" si="16"/>
        <v/>
      </c>
      <c r="BT11" s="86"/>
      <c r="BU11" s="86" t="str">
        <f t="shared" si="17"/>
        <v>X</v>
      </c>
      <c r="BV11" s="86" t="str">
        <f t="shared" si="18"/>
        <v>X</v>
      </c>
      <c r="BW11" s="86" t="str">
        <f t="shared" si="19"/>
        <v/>
      </c>
      <c r="BX11" s="86" t="str">
        <f t="shared" si="20"/>
        <v>X</v>
      </c>
      <c r="BY11" s="86"/>
      <c r="BZ11" s="86"/>
      <c r="CA11" s="86"/>
      <c r="CB11" s="86"/>
      <c r="CC11" s="86" t="str">
        <f t="shared" si="21"/>
        <v/>
      </c>
      <c r="CD11" s="86"/>
      <c r="CE11" s="86"/>
      <c r="CF11" s="86"/>
      <c r="CG11" s="86" t="str">
        <f t="shared" si="22"/>
        <v/>
      </c>
      <c r="CH11" s="86" t="str">
        <f t="shared" si="23"/>
        <v>X</v>
      </c>
      <c r="CI11" s="86"/>
      <c r="CJ11" s="43"/>
      <c r="CL11">
        <f t="shared" si="24"/>
        <v>1</v>
      </c>
    </row>
    <row r="12" spans="2:90" x14ac:dyDescent="0.35">
      <c r="B12" s="25"/>
      <c r="C12" s="80">
        <v>258</v>
      </c>
      <c r="D12" s="128">
        <v>53324</v>
      </c>
      <c r="E12" s="129" t="s">
        <v>109</v>
      </c>
      <c r="F12" s="160" t="s">
        <v>531</v>
      </c>
      <c r="G12" s="129">
        <v>1.84</v>
      </c>
      <c r="H12" s="129">
        <v>688</v>
      </c>
      <c r="I12" s="129">
        <v>4479</v>
      </c>
      <c r="J12" s="129">
        <v>4</v>
      </c>
      <c r="K12" s="129">
        <f t="shared" si="0"/>
        <v>4</v>
      </c>
      <c r="L12" s="145">
        <v>38.768524200000002</v>
      </c>
      <c r="M12" s="145">
        <v>-121.33193609999999</v>
      </c>
      <c r="N12" s="129" t="s">
        <v>353</v>
      </c>
      <c r="O12" s="129" t="s">
        <v>107</v>
      </c>
      <c r="P12" s="129" t="s">
        <v>94</v>
      </c>
      <c r="Q12" s="129" t="s">
        <v>94</v>
      </c>
      <c r="R12" s="129" t="s">
        <v>95</v>
      </c>
      <c r="S12" s="129" t="s">
        <v>96</v>
      </c>
      <c r="T12" s="129" t="s">
        <v>98</v>
      </c>
      <c r="U12" s="129" t="s">
        <v>122</v>
      </c>
      <c r="V12" s="129" t="s">
        <v>122</v>
      </c>
      <c r="W12" s="129" t="s">
        <v>94</v>
      </c>
      <c r="X12" s="129" t="s">
        <v>98</v>
      </c>
      <c r="Y12" s="129" t="s">
        <v>94</v>
      </c>
      <c r="Z12" s="129" t="s">
        <v>94</v>
      </c>
      <c r="AA12" s="129" t="s">
        <v>99</v>
      </c>
      <c r="AB12" s="81" t="str">
        <f>INDEX( '[1]Full Existing Stops'!$AS:$AS, MATCH(D12,'[1]Full Existing Stops'!$D:$D, 0))</f>
        <v>Y</v>
      </c>
      <c r="AC12" s="129" t="str">
        <f>INDEX( '[1]Full Existing Stops'!$AW:$AW, MATCH(D12,'[1]Full Existing Stops'!$D:$D, 0))</f>
        <v>8.5 x cont</v>
      </c>
      <c r="AD12" s="81">
        <v>8.5</v>
      </c>
      <c r="AE12" s="129" t="str">
        <f>INDEX( '[1]Full Existing Stops'!$AZ:$AZ, MATCH(D12,'[1]Full Existing Stops'!$D:$D, 0))</f>
        <v>Y</v>
      </c>
      <c r="AF12" s="129" t="s">
        <v>94</v>
      </c>
      <c r="AG12" s="129" t="s">
        <v>94</v>
      </c>
      <c r="AH12" s="81" t="s">
        <v>94</v>
      </c>
      <c r="AI12" s="81">
        <f>INDEX( '[1]Full Existing Stops'!$BJ:$BJ, MATCH(D12,'[1]Full Existing Stops'!$D:$D, 0))</f>
        <v>2</v>
      </c>
      <c r="AJ12" s="81" t="str">
        <f>INDEX( '[1]Full Existing Stops'!$BF:$BF, MATCH(D12,'[1]Full Existing Stops'!$D:$D, 0))</f>
        <v>Mahony Park, Library</v>
      </c>
      <c r="AK12" s="81" t="s">
        <v>122</v>
      </c>
      <c r="AL12" s="81" t="s">
        <v>109</v>
      </c>
      <c r="AM12" s="81" t="s">
        <v>104</v>
      </c>
      <c r="AN12" s="81" t="str">
        <f>INDEX( '[1]Full Existing Stops'!$AG:$AG, MATCH(D12,'[1]Full Existing Stops'!$D:$D, 0))</f>
        <v>Y</v>
      </c>
      <c r="AO12" s="81" t="str">
        <f>INDEX( '[1]Full Existing Stops'!$AH:$AH, MATCH(D12,'[1]Full Existing Stops'!$D:$D, 0))</f>
        <v>Partial - Trees</v>
      </c>
      <c r="AP12" s="129"/>
      <c r="AQ12" s="82" t="str">
        <f t="shared" si="1"/>
        <v/>
      </c>
      <c r="AR12" s="82" t="str">
        <f t="shared" si="1"/>
        <v/>
      </c>
      <c r="AS12" s="82" t="str">
        <f t="shared" si="1"/>
        <v/>
      </c>
      <c r="AT12" s="82" t="str">
        <f t="shared" si="1"/>
        <v/>
      </c>
      <c r="AU12" s="82" t="str">
        <f t="shared" si="1"/>
        <v/>
      </c>
      <c r="AV12" s="82" t="str">
        <f t="shared" si="1"/>
        <v/>
      </c>
      <c r="AW12" s="82" t="str">
        <f t="shared" si="1"/>
        <v/>
      </c>
      <c r="AX12" s="82" t="str">
        <f t="shared" si="1"/>
        <v>X</v>
      </c>
      <c r="AY12" s="82" t="str">
        <f t="shared" si="1"/>
        <v/>
      </c>
      <c r="AZ12" s="82" t="str">
        <f t="shared" si="1"/>
        <v/>
      </c>
      <c r="BA12" s="82" t="str">
        <f t="shared" si="1"/>
        <v/>
      </c>
      <c r="BB12" s="82"/>
      <c r="BC12" s="82" t="str">
        <f t="shared" si="2"/>
        <v>Roseville</v>
      </c>
      <c r="BD12" s="82" t="s">
        <v>159</v>
      </c>
      <c r="BE12" s="82">
        <f t="shared" si="3"/>
        <v>1.84</v>
      </c>
      <c r="BF12" s="204">
        <f t="shared" si="4"/>
        <v>1.84</v>
      </c>
      <c r="BG12" s="82"/>
      <c r="BH12" s="82" t="str">
        <f t="shared" si="5"/>
        <v/>
      </c>
      <c r="BI12" s="82" t="str">
        <f t="shared" si="6"/>
        <v/>
      </c>
      <c r="BJ12" s="82" t="str">
        <f t="shared" si="7"/>
        <v/>
      </c>
      <c r="BK12" s="82" t="str">
        <f t="shared" si="8"/>
        <v/>
      </c>
      <c r="BL12" s="82" t="str">
        <f t="shared" si="9"/>
        <v/>
      </c>
      <c r="BM12" s="82" t="str">
        <f t="shared" si="10"/>
        <v/>
      </c>
      <c r="BN12" s="82" t="str">
        <f t="shared" si="11"/>
        <v/>
      </c>
      <c r="BO12" s="82" t="str">
        <f t="shared" si="12"/>
        <v/>
      </c>
      <c r="BP12" s="82" t="str">
        <f t="shared" si="13"/>
        <v>X</v>
      </c>
      <c r="BQ12" s="82" t="str">
        <f t="shared" si="14"/>
        <v/>
      </c>
      <c r="BR12" s="82" t="str">
        <f t="shared" si="15"/>
        <v>X</v>
      </c>
      <c r="BS12" s="82" t="str">
        <f t="shared" si="16"/>
        <v/>
      </c>
      <c r="BT12" s="82"/>
      <c r="BU12" s="82" t="str">
        <f t="shared" si="17"/>
        <v>X</v>
      </c>
      <c r="BV12" s="82" t="str">
        <f t="shared" si="18"/>
        <v>X</v>
      </c>
      <c r="BW12" s="82" t="str">
        <f t="shared" si="19"/>
        <v/>
      </c>
      <c r="BX12" s="82" t="str">
        <f t="shared" si="20"/>
        <v>X</v>
      </c>
      <c r="BY12" s="82"/>
      <c r="BZ12" s="82"/>
      <c r="CA12" s="82"/>
      <c r="CB12" s="82"/>
      <c r="CC12" s="82" t="str">
        <f t="shared" si="21"/>
        <v>X</v>
      </c>
      <c r="CD12" s="82"/>
      <c r="CE12" s="82"/>
      <c r="CF12" s="82"/>
      <c r="CG12" s="82" t="str">
        <f t="shared" si="22"/>
        <v/>
      </c>
      <c r="CH12" s="82" t="str">
        <f t="shared" si="23"/>
        <v>X</v>
      </c>
      <c r="CI12" s="82"/>
      <c r="CJ12" s="42"/>
      <c r="CL12">
        <f t="shared" si="24"/>
        <v>0</v>
      </c>
    </row>
    <row r="13" spans="2:90" x14ac:dyDescent="0.35">
      <c r="B13" s="27"/>
      <c r="C13" s="84">
        <v>223</v>
      </c>
      <c r="D13" s="126">
        <v>53195</v>
      </c>
      <c r="E13" s="127" t="s">
        <v>109</v>
      </c>
      <c r="F13" s="163" t="s">
        <v>532</v>
      </c>
      <c r="G13" s="127">
        <v>1.68</v>
      </c>
      <c r="H13" s="127">
        <v>3443</v>
      </c>
      <c r="I13" s="127">
        <v>4581</v>
      </c>
      <c r="J13" s="127">
        <v>4</v>
      </c>
      <c r="K13" s="127">
        <f t="shared" si="0"/>
        <v>4</v>
      </c>
      <c r="L13" s="146">
        <v>38.745877</v>
      </c>
      <c r="M13" s="146">
        <v>-121.284623</v>
      </c>
      <c r="N13" s="127" t="s">
        <v>352</v>
      </c>
      <c r="O13" s="127" t="s">
        <v>129</v>
      </c>
      <c r="P13" s="127" t="s">
        <v>100</v>
      </c>
      <c r="Q13" s="127" t="s">
        <v>100</v>
      </c>
      <c r="R13" s="127" t="s">
        <v>95</v>
      </c>
      <c r="S13" s="127" t="s">
        <v>96</v>
      </c>
      <c r="T13" s="127" t="s">
        <v>98</v>
      </c>
      <c r="U13" s="127">
        <v>3</v>
      </c>
      <c r="V13" s="127" t="s">
        <v>98</v>
      </c>
      <c r="W13" s="127" t="s">
        <v>94</v>
      </c>
      <c r="X13" s="127" t="s">
        <v>95</v>
      </c>
      <c r="Y13" s="127" t="s">
        <v>123</v>
      </c>
      <c r="Z13" s="127" t="s">
        <v>96</v>
      </c>
      <c r="AA13" s="127" t="s">
        <v>369</v>
      </c>
      <c r="AB13" s="85" t="str">
        <f>INDEX( '[1]Full Existing Stops'!$AS:$AS, MATCH(D13,'[1]Full Existing Stops'!$D:$D, 0))</f>
        <v xml:space="preserve">Y </v>
      </c>
      <c r="AC13" s="127" t="str">
        <f>INDEX( '[1]Full Existing Stops'!$AW:$AW, MATCH(D13,'[1]Full Existing Stops'!$D:$D, 0))</f>
        <v>5/15' x cont</v>
      </c>
      <c r="AD13" s="85">
        <v>15</v>
      </c>
      <c r="AE13" s="127" t="str">
        <f>INDEX( '[1]Full Existing Stops'!$AZ:$AZ, MATCH(D13,'[1]Full Existing Stops'!$D:$D, 0))</f>
        <v xml:space="preserve">Y </v>
      </c>
      <c r="AF13" s="127" t="s">
        <v>123</v>
      </c>
      <c r="AG13" s="127" t="s">
        <v>96</v>
      </c>
      <c r="AH13" s="85" t="s">
        <v>96</v>
      </c>
      <c r="AI13" s="85" t="str">
        <f>INDEX( '[1]Full Existing Stops'!$BJ:$BJ, MATCH(D13,'[1]Full Existing Stops'!$D:$D, 0))</f>
        <v>X</v>
      </c>
      <c r="AJ13" s="85" t="str">
        <f>INDEX( '[1]Full Existing Stops'!$BF:$BF, MATCH(D13,'[1]Full Existing Stops'!$D:$D, 0))</f>
        <v>Library</v>
      </c>
      <c r="AK13" s="85" t="s">
        <v>533</v>
      </c>
      <c r="AL13" s="85" t="s">
        <v>109</v>
      </c>
      <c r="AM13" s="85" t="s">
        <v>427</v>
      </c>
      <c r="AN13" s="85" t="str">
        <f>INDEX( '[1]Full Existing Stops'!$AG:$AG, MATCH(D13,'[1]Full Existing Stops'!$D:$D, 0))</f>
        <v xml:space="preserve">Y </v>
      </c>
      <c r="AO13" s="85" t="str">
        <f>INDEX( '[1]Full Existing Stops'!$AH:$AH, MATCH(D13,'[1]Full Existing Stops'!$D:$D, 0))</f>
        <v xml:space="preserve">Trees </v>
      </c>
      <c r="AP13" s="127"/>
      <c r="AQ13" s="86" t="str">
        <f t="shared" si="1"/>
        <v/>
      </c>
      <c r="AR13" s="86" t="str">
        <f t="shared" si="1"/>
        <v/>
      </c>
      <c r="AS13" s="86" t="str">
        <f t="shared" si="1"/>
        <v/>
      </c>
      <c r="AT13" s="86" t="str">
        <f t="shared" si="1"/>
        <v/>
      </c>
      <c r="AU13" s="86" t="str">
        <f t="shared" si="1"/>
        <v/>
      </c>
      <c r="AV13" s="86" t="str">
        <f t="shared" si="1"/>
        <v/>
      </c>
      <c r="AW13" s="86" t="str">
        <f t="shared" si="1"/>
        <v>X</v>
      </c>
      <c r="AX13" s="86" t="str">
        <f t="shared" si="1"/>
        <v/>
      </c>
      <c r="AY13" s="86" t="str">
        <f t="shared" si="1"/>
        <v/>
      </c>
      <c r="AZ13" s="86" t="str">
        <f t="shared" si="1"/>
        <v/>
      </c>
      <c r="BA13" s="86" t="str">
        <f t="shared" si="1"/>
        <v/>
      </c>
      <c r="BB13" s="86"/>
      <c r="BC13" s="86" t="str">
        <f t="shared" si="2"/>
        <v>Roseville</v>
      </c>
      <c r="BD13" s="86" t="s">
        <v>159</v>
      </c>
      <c r="BE13" s="82">
        <f t="shared" si="3"/>
        <v>1.68</v>
      </c>
      <c r="BF13" s="205">
        <f t="shared" si="4"/>
        <v>1.68</v>
      </c>
      <c r="BG13" s="86"/>
      <c r="BH13" s="86" t="str">
        <f t="shared" si="5"/>
        <v/>
      </c>
      <c r="BI13" s="86" t="str">
        <f t="shared" si="6"/>
        <v/>
      </c>
      <c r="BJ13" s="86" t="str">
        <f t="shared" si="7"/>
        <v/>
      </c>
      <c r="BK13" s="86" t="str">
        <f t="shared" si="8"/>
        <v/>
      </c>
      <c r="BL13" s="86" t="str">
        <f t="shared" si="9"/>
        <v/>
      </c>
      <c r="BM13" s="86" t="str">
        <f t="shared" si="10"/>
        <v/>
      </c>
      <c r="BN13" s="86" t="str">
        <f t="shared" si="11"/>
        <v/>
      </c>
      <c r="BO13" s="86" t="str">
        <f t="shared" si="12"/>
        <v/>
      </c>
      <c r="BP13" s="86" t="str">
        <f t="shared" si="13"/>
        <v>X</v>
      </c>
      <c r="BQ13" s="86" t="str">
        <f t="shared" si="14"/>
        <v/>
      </c>
      <c r="BR13" s="86" t="str">
        <f t="shared" si="15"/>
        <v>X</v>
      </c>
      <c r="BS13" s="86" t="str">
        <f t="shared" si="16"/>
        <v/>
      </c>
      <c r="BT13" s="86"/>
      <c r="BU13" s="86" t="str">
        <f t="shared" si="17"/>
        <v/>
      </c>
      <c r="BV13" s="86" t="str">
        <f t="shared" si="18"/>
        <v>X</v>
      </c>
      <c r="BW13" s="86" t="str">
        <f t="shared" si="19"/>
        <v/>
      </c>
      <c r="BX13" s="86" t="str">
        <f t="shared" si="20"/>
        <v/>
      </c>
      <c r="BY13" s="86"/>
      <c r="BZ13" s="86"/>
      <c r="CA13" s="86"/>
      <c r="CB13" s="86"/>
      <c r="CC13" s="86" t="str">
        <f t="shared" si="21"/>
        <v/>
      </c>
      <c r="CD13" s="86"/>
      <c r="CE13" s="86"/>
      <c r="CF13" s="86"/>
      <c r="CG13" s="86" t="str">
        <f t="shared" si="22"/>
        <v>X</v>
      </c>
      <c r="CH13" s="86" t="str">
        <f t="shared" si="23"/>
        <v/>
      </c>
      <c r="CI13" s="86"/>
      <c r="CJ13" s="43"/>
      <c r="CL13">
        <f t="shared" si="24"/>
        <v>0</v>
      </c>
    </row>
    <row r="14" spans="2:90" ht="29" x14ac:dyDescent="0.35">
      <c r="B14" s="25"/>
      <c r="C14" s="80">
        <v>210</v>
      </c>
      <c r="D14" s="128">
        <v>53155</v>
      </c>
      <c r="E14" s="129" t="s">
        <v>109</v>
      </c>
      <c r="F14" s="160" t="s">
        <v>534</v>
      </c>
      <c r="G14" s="129">
        <v>1.42</v>
      </c>
      <c r="H14" s="129">
        <v>688</v>
      </c>
      <c r="I14" s="129">
        <v>4479</v>
      </c>
      <c r="J14" s="129">
        <v>4</v>
      </c>
      <c r="K14" s="129">
        <f t="shared" si="0"/>
        <v>4</v>
      </c>
      <c r="L14" s="145">
        <v>38.769646000000002</v>
      </c>
      <c r="M14" s="145">
        <v>-121.329757</v>
      </c>
      <c r="N14" s="129" t="s">
        <v>165</v>
      </c>
      <c r="O14" s="129" t="s">
        <v>129</v>
      </c>
      <c r="P14" s="129" t="s">
        <v>94</v>
      </c>
      <c r="Q14" s="129" t="s">
        <v>94</v>
      </c>
      <c r="R14" s="129" t="s">
        <v>95</v>
      </c>
      <c r="S14" s="129" t="s">
        <v>96</v>
      </c>
      <c r="T14" s="129" t="s">
        <v>98</v>
      </c>
      <c r="U14" s="129" t="s">
        <v>122</v>
      </c>
      <c r="V14" s="129" t="s">
        <v>94</v>
      </c>
      <c r="W14" s="129" t="s">
        <v>94</v>
      </c>
      <c r="X14" s="129" t="s">
        <v>98</v>
      </c>
      <c r="Y14" s="129" t="s">
        <v>94</v>
      </c>
      <c r="Z14" s="129" t="s">
        <v>94</v>
      </c>
      <c r="AA14" s="129" t="s">
        <v>99</v>
      </c>
      <c r="AB14" s="81" t="str">
        <f>INDEX( '[1]Full Existing Stops'!$AS:$AS, MATCH(D14,'[1]Full Existing Stops'!$D:$D, 0))</f>
        <v>Y</v>
      </c>
      <c r="AC14" s="129" t="str">
        <f>INDEX( '[1]Full Existing Stops'!$AW:$AW, MATCH(D14,'[1]Full Existing Stops'!$D:$D, 0))</f>
        <v>8.5 x cont</v>
      </c>
      <c r="AD14" s="81">
        <v>8.5</v>
      </c>
      <c r="AE14" s="129" t="str">
        <f>INDEX( '[1]Full Existing Stops'!$AZ:$AZ, MATCH(D14,'[1]Full Existing Stops'!$D:$D, 0))</f>
        <v xml:space="preserve">Y </v>
      </c>
      <c r="AF14" s="129" t="s">
        <v>96</v>
      </c>
      <c r="AG14" s="129" t="s">
        <v>94</v>
      </c>
      <c r="AH14" s="81" t="s">
        <v>96</v>
      </c>
      <c r="AI14" s="81">
        <f>INDEX( '[1]Full Existing Stops'!$BJ:$BJ, MATCH(D14,'[1]Full Existing Stops'!$D:$D, 0))</f>
        <v>2</v>
      </c>
      <c r="AJ14" s="81" t="str">
        <f>INDEX( '[1]Full Existing Stops'!$BF:$BF, MATCH(D14,'[1]Full Existing Stops'!$D:$D, 0))</f>
        <v>Residential, Raleys</v>
      </c>
      <c r="AK14" s="81" t="s">
        <v>122</v>
      </c>
      <c r="AL14" s="81" t="s">
        <v>109</v>
      </c>
      <c r="AM14" s="81" t="s">
        <v>104</v>
      </c>
      <c r="AN14" s="81" t="str">
        <f>INDEX( '[1]Full Existing Stops'!$AG:$AG, MATCH(D14,'[1]Full Existing Stops'!$D:$D, 0))</f>
        <v>Y</v>
      </c>
      <c r="AO14" s="81" t="str">
        <f>INDEX( '[1]Full Existing Stops'!$AH:$AH, MATCH(D14,'[1]Full Existing Stops'!$D:$D, 0))</f>
        <v>Trees</v>
      </c>
      <c r="AP14" s="129"/>
      <c r="AQ14" s="82" t="str">
        <f t="shared" si="1"/>
        <v/>
      </c>
      <c r="AR14" s="82" t="str">
        <f t="shared" si="1"/>
        <v/>
      </c>
      <c r="AS14" s="82" t="str">
        <f t="shared" si="1"/>
        <v/>
      </c>
      <c r="AT14" s="82" t="str">
        <f t="shared" si="1"/>
        <v>X</v>
      </c>
      <c r="AU14" s="82" t="str">
        <f t="shared" si="1"/>
        <v/>
      </c>
      <c r="AV14" s="82" t="str">
        <f t="shared" si="1"/>
        <v/>
      </c>
      <c r="AW14" s="82" t="str">
        <f t="shared" si="1"/>
        <v/>
      </c>
      <c r="AX14" s="82" t="str">
        <f t="shared" si="1"/>
        <v/>
      </c>
      <c r="AY14" s="82" t="str">
        <f t="shared" si="1"/>
        <v/>
      </c>
      <c r="AZ14" s="82" t="str">
        <f t="shared" si="1"/>
        <v/>
      </c>
      <c r="BA14" s="82" t="str">
        <f t="shared" si="1"/>
        <v/>
      </c>
      <c r="BB14" s="82"/>
      <c r="BC14" s="82" t="str">
        <f t="shared" si="2"/>
        <v>Roseville</v>
      </c>
      <c r="BD14" s="82" t="s">
        <v>159</v>
      </c>
      <c r="BE14" s="82">
        <f t="shared" si="3"/>
        <v>1.42</v>
      </c>
      <c r="BF14" s="204">
        <f t="shared" si="4"/>
        <v>1.42</v>
      </c>
      <c r="BG14" s="82"/>
      <c r="BH14" s="82" t="str">
        <f t="shared" si="5"/>
        <v/>
      </c>
      <c r="BI14" s="82" t="str">
        <f t="shared" si="6"/>
        <v/>
      </c>
      <c r="BJ14" s="82" t="str">
        <f t="shared" si="7"/>
        <v/>
      </c>
      <c r="BK14" s="82" t="str">
        <f t="shared" si="8"/>
        <v/>
      </c>
      <c r="BL14" s="82" t="str">
        <f t="shared" si="9"/>
        <v/>
      </c>
      <c r="BM14" s="82" t="str">
        <f t="shared" si="10"/>
        <v/>
      </c>
      <c r="BN14" s="82" t="str">
        <f t="shared" si="11"/>
        <v/>
      </c>
      <c r="BO14" s="82" t="str">
        <f t="shared" si="12"/>
        <v/>
      </c>
      <c r="BP14" s="82" t="str">
        <f t="shared" si="13"/>
        <v>X</v>
      </c>
      <c r="BQ14" s="82" t="str">
        <f t="shared" si="14"/>
        <v/>
      </c>
      <c r="BR14" s="82" t="str">
        <f t="shared" si="15"/>
        <v>X</v>
      </c>
      <c r="BS14" s="82" t="str">
        <f t="shared" si="16"/>
        <v/>
      </c>
      <c r="BT14" s="82"/>
      <c r="BU14" s="82" t="str">
        <f t="shared" si="17"/>
        <v>X</v>
      </c>
      <c r="BV14" s="82" t="str">
        <f t="shared" si="18"/>
        <v>X</v>
      </c>
      <c r="BW14" s="82" t="str">
        <f t="shared" si="19"/>
        <v/>
      </c>
      <c r="BX14" s="82" t="str">
        <f t="shared" si="20"/>
        <v>X</v>
      </c>
      <c r="BY14" s="82"/>
      <c r="BZ14" s="82"/>
      <c r="CA14" s="82"/>
      <c r="CB14" s="82"/>
      <c r="CC14" s="82" t="str">
        <f t="shared" si="21"/>
        <v/>
      </c>
      <c r="CD14" s="82"/>
      <c r="CE14" s="82"/>
      <c r="CF14" s="82"/>
      <c r="CG14" s="82" t="str">
        <f t="shared" si="22"/>
        <v/>
      </c>
      <c r="CH14" s="82" t="str">
        <f t="shared" si="23"/>
        <v/>
      </c>
      <c r="CI14" s="82"/>
      <c r="CJ14" s="42"/>
      <c r="CL14">
        <f t="shared" si="24"/>
        <v>0</v>
      </c>
    </row>
    <row r="15" spans="2:90" x14ac:dyDescent="0.35">
      <c r="B15" s="27"/>
      <c r="C15" s="84">
        <v>262</v>
      </c>
      <c r="D15" s="126">
        <v>53334</v>
      </c>
      <c r="E15" s="127" t="s">
        <v>109</v>
      </c>
      <c r="F15" s="163" t="s">
        <v>535</v>
      </c>
      <c r="G15" s="127">
        <v>1.26</v>
      </c>
      <c r="H15" s="127">
        <v>723</v>
      </c>
      <c r="I15" s="127">
        <v>4527</v>
      </c>
      <c r="J15" s="127">
        <v>4</v>
      </c>
      <c r="K15" s="127">
        <f t="shared" si="0"/>
        <v>4</v>
      </c>
      <c r="L15" s="146">
        <v>38.768187179999998</v>
      </c>
      <c r="M15" s="146">
        <v>-121.3219342</v>
      </c>
      <c r="N15" s="127" t="s">
        <v>432</v>
      </c>
      <c r="O15" s="127" t="s">
        <v>129</v>
      </c>
      <c r="P15" s="127" t="s">
        <v>94</v>
      </c>
      <c r="Q15" s="127" t="s">
        <v>94</v>
      </c>
      <c r="R15" s="127" t="s">
        <v>95</v>
      </c>
      <c r="S15" s="127" t="s">
        <v>96</v>
      </c>
      <c r="T15" s="127" t="s">
        <v>98</v>
      </c>
      <c r="U15" s="127" t="s">
        <v>122</v>
      </c>
      <c r="V15" s="127" t="s">
        <v>122</v>
      </c>
      <c r="W15" s="127" t="s">
        <v>94</v>
      </c>
      <c r="X15" s="127" t="s">
        <v>98</v>
      </c>
      <c r="Y15" s="127" t="s">
        <v>94</v>
      </c>
      <c r="Z15" s="127" t="s">
        <v>94</v>
      </c>
      <c r="AA15" s="127" t="s">
        <v>99</v>
      </c>
      <c r="AB15" s="85" t="str">
        <f>INDEX( '[1]Full Existing Stops'!$AS:$AS, MATCH(D15,'[1]Full Existing Stops'!$D:$D, 0))</f>
        <v>Y</v>
      </c>
      <c r="AC15" s="127" t="str">
        <f>INDEX( '[1]Full Existing Stops'!$AW:$AW, MATCH(D15,'[1]Full Existing Stops'!$D:$D, 0))</f>
        <v>8.5 x cont</v>
      </c>
      <c r="AD15" s="85">
        <v>8.5</v>
      </c>
      <c r="AE15" s="127" t="str">
        <f>INDEX( '[1]Full Existing Stops'!$AZ:$AZ, MATCH(D15,'[1]Full Existing Stops'!$D:$D, 0))</f>
        <v>Y</v>
      </c>
      <c r="AF15" s="127" t="s">
        <v>96</v>
      </c>
      <c r="AG15" s="127" t="s">
        <v>94</v>
      </c>
      <c r="AH15" s="85" t="s">
        <v>94</v>
      </c>
      <c r="AI15" s="85">
        <f>INDEX( '[1]Full Existing Stops'!$BJ:$BJ, MATCH(D15,'[1]Full Existing Stops'!$D:$D, 0))</f>
        <v>2</v>
      </c>
      <c r="AJ15" s="85" t="str">
        <f>INDEX( '[1]Full Existing Stops'!$BF:$BF, MATCH(D15,'[1]Full Existing Stops'!$D:$D, 0))</f>
        <v>N/A</v>
      </c>
      <c r="AK15" s="85" t="s">
        <v>433</v>
      </c>
      <c r="AL15" s="85" t="s">
        <v>109</v>
      </c>
      <c r="AM15" s="85" t="s">
        <v>104</v>
      </c>
      <c r="AN15" s="85" t="str">
        <f>INDEX( '[1]Full Existing Stops'!$AG:$AG, MATCH(D15,'[1]Full Existing Stops'!$D:$D, 0))</f>
        <v>N</v>
      </c>
      <c r="AO15" s="85" t="str">
        <f>INDEX( '[1]Full Existing Stops'!$AH:$AH, MATCH(D15,'[1]Full Existing Stops'!$D:$D, 0))</f>
        <v xml:space="preserve"> - </v>
      </c>
      <c r="AP15" s="127"/>
      <c r="AQ15" s="86" t="str">
        <f t="shared" si="1"/>
        <v/>
      </c>
      <c r="AR15" s="86" t="str">
        <f t="shared" si="1"/>
        <v/>
      </c>
      <c r="AS15" s="86" t="str">
        <f t="shared" si="1"/>
        <v/>
      </c>
      <c r="AT15" s="86" t="str">
        <f t="shared" si="1"/>
        <v>X</v>
      </c>
      <c r="AU15" s="86" t="str">
        <f t="shared" si="1"/>
        <v/>
      </c>
      <c r="AV15" s="86" t="str">
        <f t="shared" si="1"/>
        <v/>
      </c>
      <c r="AW15" s="86" t="str">
        <f t="shared" si="1"/>
        <v/>
      </c>
      <c r="AX15" s="86" t="str">
        <f t="shared" si="1"/>
        <v>X</v>
      </c>
      <c r="AY15" s="86" t="str">
        <f t="shared" si="1"/>
        <v/>
      </c>
      <c r="AZ15" s="86" t="str">
        <f t="shared" si="1"/>
        <v/>
      </c>
      <c r="BA15" s="86" t="str">
        <f t="shared" si="1"/>
        <v/>
      </c>
      <c r="BB15" s="86"/>
      <c r="BC15" s="86" t="str">
        <f t="shared" si="2"/>
        <v>Roseville</v>
      </c>
      <c r="BD15" s="86" t="s">
        <v>133</v>
      </c>
      <c r="BE15" s="82">
        <f t="shared" si="3"/>
        <v>1.26</v>
      </c>
      <c r="BF15" s="205">
        <f t="shared" si="4"/>
        <v>1.26</v>
      </c>
      <c r="BG15" s="86"/>
      <c r="BH15" s="86" t="str">
        <f t="shared" si="5"/>
        <v/>
      </c>
      <c r="BI15" s="86" t="str">
        <f t="shared" si="6"/>
        <v/>
      </c>
      <c r="BJ15" s="86" t="str">
        <f t="shared" si="7"/>
        <v/>
      </c>
      <c r="BK15" s="86" t="str">
        <f t="shared" si="8"/>
        <v/>
      </c>
      <c r="BL15" s="86" t="str">
        <f t="shared" si="9"/>
        <v/>
      </c>
      <c r="BM15" s="86" t="str">
        <f t="shared" si="10"/>
        <v/>
      </c>
      <c r="BN15" s="86" t="str">
        <f t="shared" si="11"/>
        <v/>
      </c>
      <c r="BO15" s="86" t="str">
        <f t="shared" si="12"/>
        <v/>
      </c>
      <c r="BP15" s="86" t="str">
        <f t="shared" si="13"/>
        <v>X</v>
      </c>
      <c r="BQ15" s="86" t="str">
        <f t="shared" si="14"/>
        <v/>
      </c>
      <c r="BR15" s="86" t="str">
        <f t="shared" si="15"/>
        <v>X</v>
      </c>
      <c r="BS15" s="86" t="str">
        <f t="shared" si="16"/>
        <v/>
      </c>
      <c r="BT15" s="86"/>
      <c r="BU15" s="86" t="str">
        <f t="shared" si="17"/>
        <v>X</v>
      </c>
      <c r="BV15" s="86" t="str">
        <f t="shared" si="18"/>
        <v>X</v>
      </c>
      <c r="BW15" s="86" t="str">
        <f t="shared" si="19"/>
        <v/>
      </c>
      <c r="BX15" s="86" t="str">
        <f t="shared" si="20"/>
        <v>X</v>
      </c>
      <c r="BY15" s="86"/>
      <c r="BZ15" s="86"/>
      <c r="CA15" s="86"/>
      <c r="CB15" s="86"/>
      <c r="CC15" s="86" t="str">
        <f t="shared" si="21"/>
        <v/>
      </c>
      <c r="CD15" s="86"/>
      <c r="CE15" s="86"/>
      <c r="CF15" s="86"/>
      <c r="CG15" s="86" t="str">
        <f t="shared" si="22"/>
        <v/>
      </c>
      <c r="CH15" s="86" t="str">
        <f t="shared" si="23"/>
        <v>X</v>
      </c>
      <c r="CI15" s="86"/>
      <c r="CJ15" s="43"/>
      <c r="CL15">
        <f t="shared" si="24"/>
        <v>0</v>
      </c>
    </row>
    <row r="16" spans="2:90" x14ac:dyDescent="0.35">
      <c r="B16" s="25"/>
      <c r="C16" s="80">
        <v>267</v>
      </c>
      <c r="D16" s="128">
        <v>53340</v>
      </c>
      <c r="E16" s="129" t="s">
        <v>109</v>
      </c>
      <c r="F16" s="160" t="s">
        <v>536</v>
      </c>
      <c r="G16" s="129">
        <v>1.1100000000000001</v>
      </c>
      <c r="H16" s="129">
        <v>218</v>
      </c>
      <c r="I16" s="129">
        <v>2259</v>
      </c>
      <c r="J16" s="129">
        <v>4</v>
      </c>
      <c r="K16" s="129">
        <f t="shared" si="0"/>
        <v>4</v>
      </c>
      <c r="L16" s="145">
        <v>38.771878000000001</v>
      </c>
      <c r="M16" s="145">
        <v>-121.369428</v>
      </c>
      <c r="N16" s="129" t="s">
        <v>353</v>
      </c>
      <c r="O16" s="129" t="s">
        <v>107</v>
      </c>
      <c r="P16" s="129" t="s">
        <v>94</v>
      </c>
      <c r="Q16" s="129" t="s">
        <v>94</v>
      </c>
      <c r="R16" s="129" t="s">
        <v>95</v>
      </c>
      <c r="S16" s="129" t="s">
        <v>96</v>
      </c>
      <c r="T16" s="129" t="s">
        <v>98</v>
      </c>
      <c r="U16" s="129" t="s">
        <v>122</v>
      </c>
      <c r="V16" s="129" t="s">
        <v>122</v>
      </c>
      <c r="W16" s="129" t="s">
        <v>94</v>
      </c>
      <c r="X16" s="129" t="s">
        <v>98</v>
      </c>
      <c r="Y16" s="129" t="s">
        <v>94</v>
      </c>
      <c r="Z16" s="129" t="s">
        <v>96</v>
      </c>
      <c r="AA16" s="129" t="s">
        <v>99</v>
      </c>
      <c r="AB16" s="81" t="str">
        <f>INDEX( '[1]Full Existing Stops'!$AS:$AS, MATCH(D16,'[1]Full Existing Stops'!$D:$D, 0))</f>
        <v>Y</v>
      </c>
      <c r="AC16" s="129" t="str">
        <f>INDEX( '[1]Full Existing Stops'!$AW:$AW, MATCH(D16,'[1]Full Existing Stops'!$D:$D, 0))</f>
        <v>8.5 x cont</v>
      </c>
      <c r="AD16" s="81">
        <v>8.5</v>
      </c>
      <c r="AE16" s="129" t="str">
        <f>INDEX( '[1]Full Existing Stops'!$AZ:$AZ, MATCH(D16,'[1]Full Existing Stops'!$D:$D, 0))</f>
        <v>Y</v>
      </c>
      <c r="AF16" s="129" t="s">
        <v>96</v>
      </c>
      <c r="AG16" s="129" t="s">
        <v>94</v>
      </c>
      <c r="AH16" s="81" t="s">
        <v>94</v>
      </c>
      <c r="AI16" s="81">
        <f>INDEX( '[1]Full Existing Stops'!$BJ:$BJ, MATCH(D16,'[1]Full Existing Stops'!$D:$D, 0))</f>
        <v>2</v>
      </c>
      <c r="AJ16" s="81" t="str">
        <f>INDEX( '[1]Full Existing Stops'!$BF:$BF, MATCH(D16,'[1]Full Existing Stops'!$D:$D, 0))</f>
        <v>Park, Assisted Living</v>
      </c>
      <c r="AK16" s="81" t="s">
        <v>122</v>
      </c>
      <c r="AL16" s="81" t="s">
        <v>109</v>
      </c>
      <c r="AM16" s="81" t="s">
        <v>104</v>
      </c>
      <c r="AN16" s="81" t="str">
        <f>INDEX( '[1]Full Existing Stops'!$AG:$AG, MATCH(D16,'[1]Full Existing Stops'!$D:$D, 0))</f>
        <v>N</v>
      </c>
      <c r="AO16" s="81" t="str">
        <f>INDEX( '[1]Full Existing Stops'!$AH:$AH, MATCH(D16,'[1]Full Existing Stops'!$D:$D, 0))</f>
        <v xml:space="preserve"> - </v>
      </c>
      <c r="AP16" s="129"/>
      <c r="AQ16" s="82" t="str">
        <f t="shared" si="1"/>
        <v/>
      </c>
      <c r="AR16" s="82" t="str">
        <f t="shared" si="1"/>
        <v/>
      </c>
      <c r="AS16" s="82" t="str">
        <f t="shared" si="1"/>
        <v/>
      </c>
      <c r="AT16" s="82" t="str">
        <f t="shared" si="1"/>
        <v/>
      </c>
      <c r="AU16" s="82" t="str">
        <f t="shared" si="1"/>
        <v/>
      </c>
      <c r="AV16" s="82" t="str">
        <f t="shared" si="1"/>
        <v/>
      </c>
      <c r="AW16" s="82" t="str">
        <f t="shared" si="1"/>
        <v/>
      </c>
      <c r="AX16" s="82" t="str">
        <f t="shared" si="1"/>
        <v>X</v>
      </c>
      <c r="AY16" s="82" t="str">
        <f t="shared" si="1"/>
        <v/>
      </c>
      <c r="AZ16" s="82" t="str">
        <f t="shared" si="1"/>
        <v/>
      </c>
      <c r="BA16" s="82" t="str">
        <f t="shared" si="1"/>
        <v/>
      </c>
      <c r="BB16" s="82"/>
      <c r="BC16" s="82" t="str">
        <f t="shared" si="2"/>
        <v>Roseville</v>
      </c>
      <c r="BD16" s="82" t="s">
        <v>159</v>
      </c>
      <c r="BE16" s="82">
        <f t="shared" si="3"/>
        <v>1.1100000000000001</v>
      </c>
      <c r="BF16" s="204">
        <f t="shared" si="4"/>
        <v>1.1100000000000001</v>
      </c>
      <c r="BG16" s="82"/>
      <c r="BH16" s="82" t="str">
        <f t="shared" si="5"/>
        <v/>
      </c>
      <c r="BI16" s="82" t="str">
        <f t="shared" si="6"/>
        <v/>
      </c>
      <c r="BJ16" s="82" t="str">
        <f t="shared" si="7"/>
        <v/>
      </c>
      <c r="BK16" s="82" t="str">
        <f t="shared" si="8"/>
        <v/>
      </c>
      <c r="BL16" s="82" t="str">
        <f t="shared" si="9"/>
        <v/>
      </c>
      <c r="BM16" s="82" t="str">
        <f t="shared" si="10"/>
        <v/>
      </c>
      <c r="BN16" s="82" t="str">
        <f t="shared" si="11"/>
        <v/>
      </c>
      <c r="BO16" s="82" t="str">
        <f t="shared" si="12"/>
        <v/>
      </c>
      <c r="BP16" s="82" t="str">
        <f t="shared" si="13"/>
        <v>X</v>
      </c>
      <c r="BQ16" s="82" t="str">
        <f t="shared" si="14"/>
        <v/>
      </c>
      <c r="BR16" s="82" t="str">
        <f t="shared" si="15"/>
        <v>X</v>
      </c>
      <c r="BS16" s="82" t="str">
        <f t="shared" si="16"/>
        <v/>
      </c>
      <c r="BT16" s="82"/>
      <c r="BU16" s="82" t="str">
        <f t="shared" si="17"/>
        <v>X</v>
      </c>
      <c r="BV16" s="82" t="str">
        <f t="shared" si="18"/>
        <v>X</v>
      </c>
      <c r="BW16" s="82" t="str">
        <f t="shared" si="19"/>
        <v/>
      </c>
      <c r="BX16" s="82" t="str">
        <f t="shared" si="20"/>
        <v>X</v>
      </c>
      <c r="BY16" s="82"/>
      <c r="BZ16" s="82"/>
      <c r="CA16" s="82"/>
      <c r="CB16" s="82"/>
      <c r="CC16" s="82" t="str">
        <f t="shared" si="21"/>
        <v/>
      </c>
      <c r="CD16" s="82"/>
      <c r="CE16" s="82"/>
      <c r="CF16" s="82"/>
      <c r="CG16" s="82" t="str">
        <f t="shared" si="22"/>
        <v/>
      </c>
      <c r="CH16" s="82" t="str">
        <f t="shared" si="23"/>
        <v>X</v>
      </c>
      <c r="CI16" s="82"/>
      <c r="CJ16" s="42"/>
      <c r="CL16">
        <f t="shared" si="24"/>
        <v>0</v>
      </c>
    </row>
    <row r="17" spans="2:90" x14ac:dyDescent="0.35">
      <c r="B17" s="27"/>
      <c r="C17" s="84">
        <v>169</v>
      </c>
      <c r="D17" s="126">
        <v>53035</v>
      </c>
      <c r="E17" s="127" t="s">
        <v>109</v>
      </c>
      <c r="F17" s="163" t="s">
        <v>537</v>
      </c>
      <c r="G17" s="127">
        <v>1.05</v>
      </c>
      <c r="H17" s="127">
        <v>3356</v>
      </c>
      <c r="I17" s="127">
        <v>2491</v>
      </c>
      <c r="J17" s="127">
        <v>4</v>
      </c>
      <c r="K17" s="127">
        <f t="shared" si="0"/>
        <v>4</v>
      </c>
      <c r="L17" s="146">
        <v>38.773842860000002</v>
      </c>
      <c r="M17" s="146">
        <v>-121.30248159999999</v>
      </c>
      <c r="N17" s="127" t="s">
        <v>353</v>
      </c>
      <c r="O17" s="127" t="s">
        <v>129</v>
      </c>
      <c r="P17" s="127" t="s">
        <v>94</v>
      </c>
      <c r="Q17" s="127" t="s">
        <v>94</v>
      </c>
      <c r="R17" s="127" t="s">
        <v>95</v>
      </c>
      <c r="S17" s="127" t="s">
        <v>96</v>
      </c>
      <c r="T17" s="127" t="s">
        <v>98</v>
      </c>
      <c r="U17" s="127">
        <v>2</v>
      </c>
      <c r="V17" s="127" t="s">
        <v>98</v>
      </c>
      <c r="W17" s="127" t="s">
        <v>94</v>
      </c>
      <c r="X17" s="127" t="s">
        <v>98</v>
      </c>
      <c r="Y17" s="127" t="s">
        <v>94</v>
      </c>
      <c r="Z17" s="127" t="s">
        <v>94</v>
      </c>
      <c r="AA17" s="127" t="s">
        <v>99</v>
      </c>
      <c r="AB17" s="85" t="str">
        <f>INDEX( '[1]Full Existing Stops'!$AS:$AS, MATCH(D17,'[1]Full Existing Stops'!$D:$D, 0))</f>
        <v>Y</v>
      </c>
      <c r="AC17" s="127" t="str">
        <f>INDEX( '[1]Full Existing Stops'!$AW:$AW, MATCH(D17,'[1]Full Existing Stops'!$D:$D, 0))</f>
        <v>8.5 x cont</v>
      </c>
      <c r="AD17" s="85">
        <v>8.5</v>
      </c>
      <c r="AE17" s="127" t="str">
        <f>INDEX( '[1]Full Existing Stops'!$AZ:$AZ, MATCH(D17,'[1]Full Existing Stops'!$D:$D, 0))</f>
        <v>Y</v>
      </c>
      <c r="AF17" s="127" t="s">
        <v>94</v>
      </c>
      <c r="AG17" s="127" t="s">
        <v>94</v>
      </c>
      <c r="AH17" s="85" t="s">
        <v>96</v>
      </c>
      <c r="AI17" s="85">
        <f>INDEX( '[1]Full Existing Stops'!$BJ:$BJ, MATCH(D17,'[1]Full Existing Stops'!$D:$D, 0))</f>
        <v>2</v>
      </c>
      <c r="AJ17" s="85" t="str">
        <f>INDEX( '[1]Full Existing Stops'!$BF:$BF, MATCH(D17,'[1]Full Existing Stops'!$D:$D, 0))</f>
        <v>Residential</v>
      </c>
      <c r="AK17" s="85" t="s">
        <v>122</v>
      </c>
      <c r="AL17" s="85" t="s">
        <v>109</v>
      </c>
      <c r="AM17" s="85" t="s">
        <v>104</v>
      </c>
      <c r="AN17" s="85" t="str">
        <f>INDEX( '[1]Full Existing Stops'!$AG:$AG, MATCH(D17,'[1]Full Existing Stops'!$D:$D, 0))</f>
        <v>N</v>
      </c>
      <c r="AO17" s="85" t="str">
        <f>INDEX( '[1]Full Existing Stops'!$AH:$AH, MATCH(D17,'[1]Full Existing Stops'!$D:$D, 0))</f>
        <v>Partial - Trees</v>
      </c>
      <c r="AP17" s="127"/>
      <c r="AQ17" s="86" t="str">
        <f t="shared" si="1"/>
        <v/>
      </c>
      <c r="AR17" s="86" t="str">
        <f t="shared" si="1"/>
        <v/>
      </c>
      <c r="AS17" s="86" t="str">
        <f t="shared" si="1"/>
        <v/>
      </c>
      <c r="AT17" s="86" t="str">
        <f t="shared" si="1"/>
        <v/>
      </c>
      <c r="AU17" s="86" t="str">
        <f t="shared" si="1"/>
        <v/>
      </c>
      <c r="AV17" s="86" t="str">
        <f t="shared" si="1"/>
        <v/>
      </c>
      <c r="AW17" s="86" t="str">
        <f t="shared" si="1"/>
        <v/>
      </c>
      <c r="AX17" s="86" t="str">
        <f t="shared" si="1"/>
        <v>X</v>
      </c>
      <c r="AY17" s="86" t="str">
        <f t="shared" si="1"/>
        <v/>
      </c>
      <c r="AZ17" s="86" t="str">
        <f t="shared" si="1"/>
        <v/>
      </c>
      <c r="BA17" s="86" t="str">
        <f t="shared" si="1"/>
        <v/>
      </c>
      <c r="BB17" s="86"/>
      <c r="BC17" s="86" t="str">
        <f t="shared" si="2"/>
        <v>Roseville</v>
      </c>
      <c r="BD17" s="86" t="s">
        <v>159</v>
      </c>
      <c r="BE17" s="82">
        <f t="shared" si="3"/>
        <v>1.05</v>
      </c>
      <c r="BF17" s="205">
        <f t="shared" si="4"/>
        <v>1.05</v>
      </c>
      <c r="BG17" s="86"/>
      <c r="BH17" s="86" t="str">
        <f t="shared" si="5"/>
        <v/>
      </c>
      <c r="BI17" s="86" t="str">
        <f t="shared" si="6"/>
        <v/>
      </c>
      <c r="BJ17" s="86" t="str">
        <f t="shared" si="7"/>
        <v/>
      </c>
      <c r="BK17" s="86" t="str">
        <f t="shared" si="8"/>
        <v/>
      </c>
      <c r="BL17" s="86" t="str">
        <f t="shared" si="9"/>
        <v/>
      </c>
      <c r="BM17" s="86" t="str">
        <f t="shared" si="10"/>
        <v/>
      </c>
      <c r="BN17" s="86" t="str">
        <f t="shared" si="11"/>
        <v/>
      </c>
      <c r="BO17" s="86" t="str">
        <f t="shared" si="12"/>
        <v/>
      </c>
      <c r="BP17" s="86" t="str">
        <f t="shared" si="13"/>
        <v>X</v>
      </c>
      <c r="BQ17" s="86" t="str">
        <f t="shared" si="14"/>
        <v/>
      </c>
      <c r="BR17" s="86" t="str">
        <f t="shared" si="15"/>
        <v>X</v>
      </c>
      <c r="BS17" s="86" t="str">
        <f t="shared" si="16"/>
        <v/>
      </c>
      <c r="BT17" s="86"/>
      <c r="BU17" s="86" t="str">
        <f t="shared" si="17"/>
        <v>X</v>
      </c>
      <c r="BV17" s="86" t="str">
        <f t="shared" si="18"/>
        <v>X</v>
      </c>
      <c r="BW17" s="86" t="str">
        <f t="shared" si="19"/>
        <v/>
      </c>
      <c r="BX17" s="86" t="str">
        <f t="shared" si="20"/>
        <v>X</v>
      </c>
      <c r="BY17" s="86"/>
      <c r="BZ17" s="86"/>
      <c r="CA17" s="86"/>
      <c r="CB17" s="86"/>
      <c r="CC17" s="86" t="str">
        <f t="shared" si="21"/>
        <v>X</v>
      </c>
      <c r="CD17" s="86"/>
      <c r="CE17" s="86"/>
      <c r="CF17" s="86"/>
      <c r="CG17" s="86" t="str">
        <f t="shared" si="22"/>
        <v/>
      </c>
      <c r="CH17" s="86" t="str">
        <f t="shared" si="23"/>
        <v/>
      </c>
      <c r="CI17" s="86"/>
      <c r="CJ17" s="43"/>
      <c r="CL17">
        <f t="shared" si="24"/>
        <v>0</v>
      </c>
    </row>
    <row r="18" spans="2:90" x14ac:dyDescent="0.35">
      <c r="B18" s="25"/>
      <c r="C18" s="80">
        <v>157</v>
      </c>
      <c r="D18" s="128">
        <v>53011</v>
      </c>
      <c r="E18" s="129" t="s">
        <v>109</v>
      </c>
      <c r="F18" s="160" t="s">
        <v>538</v>
      </c>
      <c r="G18" s="129">
        <v>0.97</v>
      </c>
      <c r="H18" s="129">
        <v>2655</v>
      </c>
      <c r="I18" s="129">
        <v>2910</v>
      </c>
      <c r="J18" s="129">
        <v>4</v>
      </c>
      <c r="K18" s="129">
        <f t="shared" si="0"/>
        <v>4</v>
      </c>
      <c r="L18" s="145">
        <v>38.77108672</v>
      </c>
      <c r="M18" s="145">
        <v>-121.31313</v>
      </c>
      <c r="N18" s="129" t="s">
        <v>443</v>
      </c>
      <c r="O18" s="129" t="s">
        <v>129</v>
      </c>
      <c r="P18" s="129" t="s">
        <v>94</v>
      </c>
      <c r="Q18" s="129" t="s">
        <v>94</v>
      </c>
      <c r="R18" s="129" t="s">
        <v>95</v>
      </c>
      <c r="S18" s="129" t="s">
        <v>96</v>
      </c>
      <c r="T18" s="129" t="s">
        <v>98</v>
      </c>
      <c r="U18" s="129" t="s">
        <v>122</v>
      </c>
      <c r="V18" s="129" t="s">
        <v>94</v>
      </c>
      <c r="W18" s="129" t="s">
        <v>94</v>
      </c>
      <c r="X18" s="129" t="s">
        <v>95</v>
      </c>
      <c r="Y18" s="129" t="s">
        <v>94</v>
      </c>
      <c r="Z18" s="129" t="s">
        <v>94</v>
      </c>
      <c r="AA18" s="129" t="s">
        <v>99</v>
      </c>
      <c r="AB18" s="81" t="str">
        <f>INDEX( '[1]Full Existing Stops'!$AS:$AS, MATCH(D18,'[1]Full Existing Stops'!$D:$D, 0))</f>
        <v>Y</v>
      </c>
      <c r="AC18" s="129" t="str">
        <f>INDEX( '[1]Full Existing Stops'!$AW:$AW, MATCH(D18,'[1]Full Existing Stops'!$D:$D, 0))</f>
        <v>8.5 x cont</v>
      </c>
      <c r="AD18" s="81">
        <v>8.5</v>
      </c>
      <c r="AE18" s="129" t="str">
        <f>INDEX( '[1]Full Existing Stops'!$AZ:$AZ, MATCH(D18,'[1]Full Existing Stops'!$D:$D, 0))</f>
        <v xml:space="preserve">Y </v>
      </c>
      <c r="AF18" s="129" t="s">
        <v>96</v>
      </c>
      <c r="AG18" s="129" t="s">
        <v>94</v>
      </c>
      <c r="AH18" s="81" t="s">
        <v>94</v>
      </c>
      <c r="AI18" s="81">
        <f>INDEX( '[1]Full Existing Stops'!$BJ:$BJ, MATCH(D18,'[1]Full Existing Stops'!$D:$D, 0))</f>
        <v>2</v>
      </c>
      <c r="AJ18" s="81" t="str">
        <f>INDEX( '[1]Full Existing Stops'!$BF:$BF, MATCH(D18,'[1]Full Existing Stops'!$D:$D, 0))</f>
        <v>Woodcreek Plaza Shopping &amp; Restaurants</v>
      </c>
      <c r="AK18" s="81" t="s">
        <v>122</v>
      </c>
      <c r="AL18" s="81" t="s">
        <v>109</v>
      </c>
      <c r="AM18" s="81" t="s">
        <v>104</v>
      </c>
      <c r="AN18" s="81" t="str">
        <f>INDEX( '[1]Full Existing Stops'!$AG:$AG, MATCH(D18,'[1]Full Existing Stops'!$D:$D, 0))</f>
        <v>N</v>
      </c>
      <c r="AO18" s="81" t="str">
        <f>INDEX( '[1]Full Existing Stops'!$AH:$AH, MATCH(D18,'[1]Full Existing Stops'!$D:$D, 0))</f>
        <v xml:space="preserve"> - </v>
      </c>
      <c r="AP18" s="129"/>
      <c r="AQ18" s="82" t="str">
        <f t="shared" ref="AQ18:BA27" si="25">IF(ISNUMBER(SEARCH(AQ$7,$N18)), "X", "")</f>
        <v/>
      </c>
      <c r="AR18" s="82" t="str">
        <f t="shared" si="25"/>
        <v/>
      </c>
      <c r="AS18" s="82" t="str">
        <f t="shared" si="25"/>
        <v/>
      </c>
      <c r="AT18" s="82" t="str">
        <f t="shared" si="25"/>
        <v>X</v>
      </c>
      <c r="AU18" s="82" t="str">
        <f t="shared" si="25"/>
        <v/>
      </c>
      <c r="AV18" s="82" t="str">
        <f t="shared" si="25"/>
        <v/>
      </c>
      <c r="AW18" s="82" t="str">
        <f t="shared" si="25"/>
        <v/>
      </c>
      <c r="AX18" s="82" t="str">
        <f t="shared" si="25"/>
        <v/>
      </c>
      <c r="AY18" s="82" t="str">
        <f t="shared" si="25"/>
        <v>X</v>
      </c>
      <c r="AZ18" s="82" t="str">
        <f t="shared" si="25"/>
        <v/>
      </c>
      <c r="BA18" s="82" t="str">
        <f t="shared" si="25"/>
        <v/>
      </c>
      <c r="BB18" s="82"/>
      <c r="BC18" s="82" t="str">
        <f t="shared" si="2"/>
        <v>Roseville</v>
      </c>
      <c r="BD18" s="82"/>
      <c r="BE18" s="82">
        <f t="shared" si="3"/>
        <v>0.97</v>
      </c>
      <c r="BF18" s="204">
        <f t="shared" si="4"/>
        <v>0.97</v>
      </c>
      <c r="BG18" s="82"/>
      <c r="BH18" s="82" t="str">
        <f t="shared" si="5"/>
        <v/>
      </c>
      <c r="BI18" s="82" t="str">
        <f t="shared" si="6"/>
        <v/>
      </c>
      <c r="BJ18" s="82" t="str">
        <f t="shared" si="7"/>
        <v/>
      </c>
      <c r="BK18" s="82" t="str">
        <f t="shared" si="8"/>
        <v/>
      </c>
      <c r="BL18" s="82" t="str">
        <f t="shared" si="9"/>
        <v/>
      </c>
      <c r="BM18" s="82" t="str">
        <f t="shared" si="10"/>
        <v/>
      </c>
      <c r="BN18" s="82" t="str">
        <f t="shared" si="11"/>
        <v/>
      </c>
      <c r="BO18" s="82" t="str">
        <f t="shared" si="12"/>
        <v/>
      </c>
      <c r="BP18" s="82" t="str">
        <f t="shared" si="13"/>
        <v>X</v>
      </c>
      <c r="BQ18" s="82" t="str">
        <f t="shared" si="14"/>
        <v/>
      </c>
      <c r="BR18" s="82" t="str">
        <f t="shared" si="15"/>
        <v>X</v>
      </c>
      <c r="BS18" s="82" t="str">
        <f t="shared" si="16"/>
        <v/>
      </c>
      <c r="BT18" s="82"/>
      <c r="BU18" s="82" t="str">
        <f t="shared" si="17"/>
        <v>X</v>
      </c>
      <c r="BV18" s="82" t="str">
        <f t="shared" si="18"/>
        <v>X</v>
      </c>
      <c r="BW18" s="82" t="str">
        <f t="shared" si="19"/>
        <v/>
      </c>
      <c r="BX18" s="82" t="str">
        <f t="shared" si="20"/>
        <v>X</v>
      </c>
      <c r="BY18" s="82"/>
      <c r="BZ18" s="82"/>
      <c r="CA18" s="82"/>
      <c r="CB18" s="82"/>
      <c r="CC18" s="82" t="str">
        <f t="shared" si="21"/>
        <v/>
      </c>
      <c r="CD18" s="82"/>
      <c r="CE18" s="82"/>
      <c r="CF18" s="82"/>
      <c r="CG18" s="82" t="str">
        <f t="shared" si="22"/>
        <v/>
      </c>
      <c r="CH18" s="82" t="str">
        <f t="shared" si="23"/>
        <v>X</v>
      </c>
      <c r="CI18" s="82"/>
      <c r="CJ18" s="42"/>
      <c r="CL18">
        <f t="shared" si="24"/>
        <v>0</v>
      </c>
    </row>
    <row r="19" spans="2:90" x14ac:dyDescent="0.35">
      <c r="B19" s="27"/>
      <c r="C19" s="84">
        <v>244</v>
      </c>
      <c r="D19" s="126">
        <v>53300</v>
      </c>
      <c r="E19" s="127" t="s">
        <v>109</v>
      </c>
      <c r="F19" s="163" t="s">
        <v>539</v>
      </c>
      <c r="G19" s="127">
        <v>0.89</v>
      </c>
      <c r="H19" s="127">
        <v>280</v>
      </c>
      <c r="I19" s="127">
        <v>2110</v>
      </c>
      <c r="J19" s="127">
        <v>4</v>
      </c>
      <c r="K19" s="127">
        <f t="shared" si="0"/>
        <v>4</v>
      </c>
      <c r="L19" s="146">
        <v>38.768770680000003</v>
      </c>
      <c r="M19" s="146">
        <v>-121.36482549999999</v>
      </c>
      <c r="N19" s="127" t="s">
        <v>353</v>
      </c>
      <c r="O19" s="127" t="s">
        <v>107</v>
      </c>
      <c r="P19" s="127" t="s">
        <v>94</v>
      </c>
      <c r="Q19" s="127" t="s">
        <v>94</v>
      </c>
      <c r="R19" s="127" t="s">
        <v>95</v>
      </c>
      <c r="S19" s="127" t="s">
        <v>96</v>
      </c>
      <c r="T19" s="127" t="s">
        <v>98</v>
      </c>
      <c r="U19" s="127" t="s">
        <v>122</v>
      </c>
      <c r="V19" s="127" t="s">
        <v>122</v>
      </c>
      <c r="W19" s="127" t="s">
        <v>94</v>
      </c>
      <c r="X19" s="127" t="s">
        <v>98</v>
      </c>
      <c r="Y19" s="127" t="s">
        <v>94</v>
      </c>
      <c r="Z19" s="127" t="s">
        <v>96</v>
      </c>
      <c r="AA19" s="127" t="s">
        <v>99</v>
      </c>
      <c r="AB19" s="85" t="str">
        <f>INDEX( '[1]Full Existing Stops'!$AS:$AS, MATCH(D19,'[1]Full Existing Stops'!$D:$D, 0))</f>
        <v>Y</v>
      </c>
      <c r="AC19" s="127" t="str">
        <f>INDEX( '[1]Full Existing Stops'!$AW:$AW, MATCH(D19,'[1]Full Existing Stops'!$D:$D, 0))</f>
        <v>8.5 x cont</v>
      </c>
      <c r="AD19" s="85">
        <v>8.5</v>
      </c>
      <c r="AE19" s="127" t="str">
        <f>INDEX( '[1]Full Existing Stops'!$AZ:$AZ, MATCH(D19,'[1]Full Existing Stops'!$D:$D, 0))</f>
        <v>Y</v>
      </c>
      <c r="AF19" s="127" t="s">
        <v>94</v>
      </c>
      <c r="AG19" s="127" t="s">
        <v>94</v>
      </c>
      <c r="AH19" s="85" t="s">
        <v>96</v>
      </c>
      <c r="AI19" s="85">
        <f>INDEX( '[1]Full Existing Stops'!$BJ:$BJ, MATCH(D19,'[1]Full Existing Stops'!$D:$D, 0))</f>
        <v>2</v>
      </c>
      <c r="AJ19" s="85" t="str">
        <f>INDEX( '[1]Full Existing Stops'!$BF:$BF, MATCH(D19,'[1]Full Existing Stops'!$D:$D, 0))</f>
        <v>Residential</v>
      </c>
      <c r="AK19" s="85" t="s">
        <v>122</v>
      </c>
      <c r="AL19" s="85" t="s">
        <v>109</v>
      </c>
      <c r="AM19" s="85" t="s">
        <v>104</v>
      </c>
      <c r="AN19" s="85" t="str">
        <f>INDEX( '[1]Full Existing Stops'!$AG:$AG, MATCH(D19,'[1]Full Existing Stops'!$D:$D, 0))</f>
        <v>Y</v>
      </c>
      <c r="AO19" s="85" t="str">
        <f>INDEX( '[1]Full Existing Stops'!$AH:$AH, MATCH(D19,'[1]Full Existing Stops'!$D:$D, 0))</f>
        <v>Partial - Trees</v>
      </c>
      <c r="AP19" s="127"/>
      <c r="AQ19" s="86" t="str">
        <f t="shared" si="25"/>
        <v/>
      </c>
      <c r="AR19" s="86" t="str">
        <f t="shared" si="25"/>
        <v/>
      </c>
      <c r="AS19" s="86" t="str">
        <f t="shared" si="25"/>
        <v/>
      </c>
      <c r="AT19" s="86" t="str">
        <f t="shared" si="25"/>
        <v/>
      </c>
      <c r="AU19" s="86" t="str">
        <f t="shared" si="25"/>
        <v/>
      </c>
      <c r="AV19" s="86" t="str">
        <f t="shared" si="25"/>
        <v/>
      </c>
      <c r="AW19" s="86" t="str">
        <f t="shared" si="25"/>
        <v/>
      </c>
      <c r="AX19" s="86" t="str">
        <f t="shared" si="25"/>
        <v>X</v>
      </c>
      <c r="AY19" s="86" t="str">
        <f t="shared" si="25"/>
        <v/>
      </c>
      <c r="AZ19" s="86" t="str">
        <f t="shared" si="25"/>
        <v/>
      </c>
      <c r="BA19" s="86" t="str">
        <f t="shared" si="25"/>
        <v/>
      </c>
      <c r="BB19" s="86"/>
      <c r="BC19" s="86" t="str">
        <f t="shared" si="2"/>
        <v>Roseville</v>
      </c>
      <c r="BD19" s="86" t="s">
        <v>159</v>
      </c>
      <c r="BE19" s="82">
        <f t="shared" si="3"/>
        <v>0.89</v>
      </c>
      <c r="BF19" s="205">
        <f t="shared" si="4"/>
        <v>0.89</v>
      </c>
      <c r="BG19" s="86"/>
      <c r="BH19" s="86" t="str">
        <f t="shared" si="5"/>
        <v/>
      </c>
      <c r="BI19" s="86" t="str">
        <f t="shared" si="6"/>
        <v/>
      </c>
      <c r="BJ19" s="86" t="str">
        <f t="shared" si="7"/>
        <v/>
      </c>
      <c r="BK19" s="86" t="str">
        <f t="shared" si="8"/>
        <v/>
      </c>
      <c r="BL19" s="86" t="str">
        <f t="shared" si="9"/>
        <v/>
      </c>
      <c r="BM19" s="86" t="str">
        <f t="shared" si="10"/>
        <v/>
      </c>
      <c r="BN19" s="86" t="str">
        <f t="shared" si="11"/>
        <v/>
      </c>
      <c r="BO19" s="86" t="str">
        <f t="shared" si="12"/>
        <v/>
      </c>
      <c r="BP19" s="86" t="str">
        <f t="shared" si="13"/>
        <v>X</v>
      </c>
      <c r="BQ19" s="86" t="str">
        <f t="shared" si="14"/>
        <v/>
      </c>
      <c r="BR19" s="86" t="str">
        <f t="shared" si="15"/>
        <v>X</v>
      </c>
      <c r="BS19" s="86" t="str">
        <f t="shared" si="16"/>
        <v/>
      </c>
      <c r="BT19" s="86"/>
      <c r="BU19" s="86" t="str">
        <f t="shared" si="17"/>
        <v>X</v>
      </c>
      <c r="BV19" s="86" t="str">
        <f t="shared" si="18"/>
        <v>X</v>
      </c>
      <c r="BW19" s="86" t="str">
        <f t="shared" si="19"/>
        <v/>
      </c>
      <c r="BX19" s="86" t="str">
        <f t="shared" si="20"/>
        <v>X</v>
      </c>
      <c r="BY19" s="86"/>
      <c r="BZ19" s="86"/>
      <c r="CA19" s="86"/>
      <c r="CB19" s="86"/>
      <c r="CC19" s="86" t="str">
        <f t="shared" si="21"/>
        <v>X</v>
      </c>
      <c r="CD19" s="86"/>
      <c r="CE19" s="86"/>
      <c r="CF19" s="86"/>
      <c r="CG19" s="86" t="str">
        <f t="shared" si="22"/>
        <v/>
      </c>
      <c r="CH19" s="86" t="str">
        <f t="shared" si="23"/>
        <v/>
      </c>
      <c r="CI19" s="86"/>
      <c r="CJ19" s="43"/>
      <c r="CL19">
        <f t="shared" si="24"/>
        <v>0</v>
      </c>
    </row>
    <row r="20" spans="2:90" x14ac:dyDescent="0.35">
      <c r="B20" s="25"/>
      <c r="C20" s="80">
        <v>166</v>
      </c>
      <c r="D20" s="128">
        <v>53025</v>
      </c>
      <c r="E20" s="129" t="s">
        <v>109</v>
      </c>
      <c r="F20" s="160" t="s">
        <v>540</v>
      </c>
      <c r="G20" s="129">
        <v>0.68</v>
      </c>
      <c r="H20" s="129">
        <v>695</v>
      </c>
      <c r="I20" s="129">
        <v>3360</v>
      </c>
      <c r="J20" s="129">
        <v>4</v>
      </c>
      <c r="K20" s="129">
        <f t="shared" si="0"/>
        <v>4</v>
      </c>
      <c r="L20" s="145">
        <v>38.766500579999999</v>
      </c>
      <c r="M20" s="145">
        <v>-121.34697679999999</v>
      </c>
      <c r="N20" s="129" t="s">
        <v>353</v>
      </c>
      <c r="O20" s="129" t="s">
        <v>107</v>
      </c>
      <c r="P20" s="129" t="s">
        <v>94</v>
      </c>
      <c r="Q20" s="129" t="s">
        <v>94</v>
      </c>
      <c r="R20" s="129" t="s">
        <v>95</v>
      </c>
      <c r="S20" s="129" t="s">
        <v>96</v>
      </c>
      <c r="T20" s="129" t="s">
        <v>98</v>
      </c>
      <c r="U20" s="129" t="s">
        <v>122</v>
      </c>
      <c r="V20" s="129" t="s">
        <v>122</v>
      </c>
      <c r="W20" s="129" t="s">
        <v>94</v>
      </c>
      <c r="X20" s="129" t="s">
        <v>98</v>
      </c>
      <c r="Y20" s="129" t="s">
        <v>94</v>
      </c>
      <c r="Z20" s="129" t="s">
        <v>96</v>
      </c>
      <c r="AA20" s="129" t="s">
        <v>99</v>
      </c>
      <c r="AB20" s="81" t="str">
        <f>INDEX( '[1]Full Existing Stops'!$AS:$AS, MATCH(D20,'[1]Full Existing Stops'!$D:$D, 0))</f>
        <v>Y</v>
      </c>
      <c r="AC20" s="129" t="str">
        <f>INDEX( '[1]Full Existing Stops'!$AW:$AW, MATCH(D20,'[1]Full Existing Stops'!$D:$D, 0))</f>
        <v>8.5 x cont</v>
      </c>
      <c r="AD20" s="81">
        <v>8.5</v>
      </c>
      <c r="AE20" s="129" t="str">
        <f>INDEX( '[1]Full Existing Stops'!$AZ:$AZ, MATCH(D20,'[1]Full Existing Stops'!$D:$D, 0))</f>
        <v>Y</v>
      </c>
      <c r="AF20" s="129" t="s">
        <v>94</v>
      </c>
      <c r="AG20" s="129" t="s">
        <v>94</v>
      </c>
      <c r="AH20" s="81" t="s">
        <v>96</v>
      </c>
      <c r="AI20" s="81">
        <f>INDEX( '[1]Full Existing Stops'!$BJ:$BJ, MATCH(D20,'[1]Full Existing Stops'!$D:$D, 0))</f>
        <v>2</v>
      </c>
      <c r="AJ20" s="81" t="str">
        <f>INDEX( '[1]Full Existing Stops'!$BF:$BF, MATCH(D20,'[1]Full Existing Stops'!$D:$D, 0))</f>
        <v>Apartments</v>
      </c>
      <c r="AK20" s="81" t="s">
        <v>122</v>
      </c>
      <c r="AL20" s="81" t="s">
        <v>109</v>
      </c>
      <c r="AM20" s="81" t="s">
        <v>104</v>
      </c>
      <c r="AN20" s="81" t="str">
        <f>INDEX( '[1]Full Existing Stops'!$AG:$AG, MATCH(D20,'[1]Full Existing Stops'!$D:$D, 0))</f>
        <v>Y</v>
      </c>
      <c r="AO20" s="81" t="str">
        <f>INDEX( '[1]Full Existing Stops'!$AH:$AH, MATCH(D20,'[1]Full Existing Stops'!$D:$D, 0))</f>
        <v>Partial - Trees</v>
      </c>
      <c r="AP20" s="129"/>
      <c r="AQ20" s="82" t="str">
        <f t="shared" si="25"/>
        <v/>
      </c>
      <c r="AR20" s="82" t="str">
        <f t="shared" si="25"/>
        <v/>
      </c>
      <c r="AS20" s="82" t="str">
        <f t="shared" si="25"/>
        <v/>
      </c>
      <c r="AT20" s="82" t="str">
        <f t="shared" si="25"/>
        <v/>
      </c>
      <c r="AU20" s="82" t="str">
        <f t="shared" si="25"/>
        <v/>
      </c>
      <c r="AV20" s="82" t="str">
        <f t="shared" si="25"/>
        <v/>
      </c>
      <c r="AW20" s="82" t="str">
        <f t="shared" si="25"/>
        <v/>
      </c>
      <c r="AX20" s="82" t="str">
        <f t="shared" si="25"/>
        <v>X</v>
      </c>
      <c r="AY20" s="82" t="str">
        <f t="shared" si="25"/>
        <v/>
      </c>
      <c r="AZ20" s="82" t="str">
        <f t="shared" si="25"/>
        <v/>
      </c>
      <c r="BA20" s="82" t="str">
        <f t="shared" si="25"/>
        <v/>
      </c>
      <c r="BB20" s="82"/>
      <c r="BC20" s="82" t="str">
        <f t="shared" si="2"/>
        <v>Roseville</v>
      </c>
      <c r="BD20" s="82" t="s">
        <v>159</v>
      </c>
      <c r="BE20" s="82">
        <f t="shared" si="3"/>
        <v>0.68</v>
      </c>
      <c r="BF20" s="204">
        <f t="shared" si="4"/>
        <v>0.68</v>
      </c>
      <c r="BG20" s="82"/>
      <c r="BH20" s="82" t="str">
        <f t="shared" si="5"/>
        <v/>
      </c>
      <c r="BI20" s="82" t="str">
        <f t="shared" si="6"/>
        <v/>
      </c>
      <c r="BJ20" s="82" t="str">
        <f t="shared" si="7"/>
        <v/>
      </c>
      <c r="BK20" s="82" t="str">
        <f t="shared" si="8"/>
        <v/>
      </c>
      <c r="BL20" s="82" t="str">
        <f t="shared" si="9"/>
        <v/>
      </c>
      <c r="BM20" s="82" t="str">
        <f t="shared" si="10"/>
        <v/>
      </c>
      <c r="BN20" s="82" t="str">
        <f t="shared" si="11"/>
        <v/>
      </c>
      <c r="BO20" s="82" t="str">
        <f t="shared" si="12"/>
        <v/>
      </c>
      <c r="BP20" s="82" t="str">
        <f t="shared" si="13"/>
        <v>X</v>
      </c>
      <c r="BQ20" s="82" t="str">
        <f t="shared" si="14"/>
        <v/>
      </c>
      <c r="BR20" s="82" t="str">
        <f t="shared" si="15"/>
        <v>X</v>
      </c>
      <c r="BS20" s="82" t="str">
        <f t="shared" si="16"/>
        <v/>
      </c>
      <c r="BT20" s="82"/>
      <c r="BU20" s="82" t="str">
        <f t="shared" si="17"/>
        <v>X</v>
      </c>
      <c r="BV20" s="82" t="str">
        <f t="shared" si="18"/>
        <v>X</v>
      </c>
      <c r="BW20" s="82" t="str">
        <f t="shared" si="19"/>
        <v/>
      </c>
      <c r="BX20" s="82" t="str">
        <f t="shared" si="20"/>
        <v>X</v>
      </c>
      <c r="BY20" s="82"/>
      <c r="BZ20" s="82"/>
      <c r="CA20" s="82"/>
      <c r="CB20" s="82"/>
      <c r="CC20" s="82" t="str">
        <f t="shared" si="21"/>
        <v>X</v>
      </c>
      <c r="CD20" s="82"/>
      <c r="CE20" s="82"/>
      <c r="CF20" s="82"/>
      <c r="CG20" s="82" t="str">
        <f t="shared" si="22"/>
        <v/>
      </c>
      <c r="CH20" s="82" t="str">
        <f t="shared" si="23"/>
        <v/>
      </c>
      <c r="CI20" s="82"/>
      <c r="CJ20" s="42"/>
      <c r="CL20">
        <f t="shared" si="24"/>
        <v>0</v>
      </c>
    </row>
    <row r="21" spans="2:90" x14ac:dyDescent="0.35">
      <c r="B21" s="27"/>
      <c r="C21" s="84">
        <v>172</v>
      </c>
      <c r="D21" s="126">
        <v>53038</v>
      </c>
      <c r="E21" s="127" t="s">
        <v>109</v>
      </c>
      <c r="F21" s="163" t="s">
        <v>541</v>
      </c>
      <c r="G21" s="127">
        <v>0.68</v>
      </c>
      <c r="H21" s="127">
        <v>2494</v>
      </c>
      <c r="I21" s="127">
        <v>4432</v>
      </c>
      <c r="J21" s="127">
        <v>4</v>
      </c>
      <c r="K21" s="127">
        <f t="shared" si="0"/>
        <v>4</v>
      </c>
      <c r="L21" s="146">
        <v>38.775548999999998</v>
      </c>
      <c r="M21" s="146">
        <v>-121.2927</v>
      </c>
      <c r="N21" s="127" t="s">
        <v>353</v>
      </c>
      <c r="O21" s="127" t="s">
        <v>129</v>
      </c>
      <c r="P21" s="127" t="s">
        <v>94</v>
      </c>
      <c r="Q21" s="127" t="s">
        <v>94</v>
      </c>
      <c r="R21" s="127" t="s">
        <v>95</v>
      </c>
      <c r="S21" s="127" t="s">
        <v>96</v>
      </c>
      <c r="T21" s="127" t="s">
        <v>98</v>
      </c>
      <c r="U21" s="127" t="s">
        <v>122</v>
      </c>
      <c r="V21" s="127" t="s">
        <v>122</v>
      </c>
      <c r="W21" s="127" t="s">
        <v>94</v>
      </c>
      <c r="X21" s="127" t="s">
        <v>98</v>
      </c>
      <c r="Y21" s="127" t="s">
        <v>94</v>
      </c>
      <c r="Z21" s="127" t="s">
        <v>94</v>
      </c>
      <c r="AA21" s="127" t="s">
        <v>99</v>
      </c>
      <c r="AB21" s="85" t="str">
        <f>INDEX( '[1]Full Existing Stops'!$AS:$AS, MATCH(D21,'[1]Full Existing Stops'!$D:$D, 0))</f>
        <v>Y</v>
      </c>
      <c r="AC21" s="127" t="str">
        <f>INDEX( '[1]Full Existing Stops'!$AW:$AW, MATCH(D21,'[1]Full Existing Stops'!$D:$D, 0))</f>
        <v>8 x cont</v>
      </c>
      <c r="AD21" s="85">
        <v>8.5</v>
      </c>
      <c r="AE21" s="127" t="str">
        <f>INDEX( '[1]Full Existing Stops'!$AZ:$AZ, MATCH(D21,'[1]Full Existing Stops'!$D:$D, 0))</f>
        <v>Y</v>
      </c>
      <c r="AF21" s="127" t="s">
        <v>96</v>
      </c>
      <c r="AG21" s="127" t="s">
        <v>94</v>
      </c>
      <c r="AH21" s="85" t="s">
        <v>96</v>
      </c>
      <c r="AI21" s="85">
        <f>INDEX( '[1]Full Existing Stops'!$BJ:$BJ, MATCH(D21,'[1]Full Existing Stops'!$D:$D, 0))</f>
        <v>2</v>
      </c>
      <c r="AJ21" s="85" t="str">
        <f>INDEX( '[1]Full Existing Stops'!$BF:$BF, MATCH(D21,'[1]Full Existing Stops'!$D:$D, 0))</f>
        <v>Residential, Safeway</v>
      </c>
      <c r="AK21" s="85" t="s">
        <v>122</v>
      </c>
      <c r="AL21" s="85" t="s">
        <v>109</v>
      </c>
      <c r="AM21" s="85" t="s">
        <v>104</v>
      </c>
      <c r="AN21" s="85" t="str">
        <f>INDEX( '[1]Full Existing Stops'!$AG:$AG, MATCH(D21,'[1]Full Existing Stops'!$D:$D, 0))</f>
        <v>N</v>
      </c>
      <c r="AO21" s="85" t="str">
        <f>INDEX( '[1]Full Existing Stops'!$AH:$AH, MATCH(D21,'[1]Full Existing Stops'!$D:$D, 0))</f>
        <v xml:space="preserve"> - </v>
      </c>
      <c r="AP21" s="127"/>
      <c r="AQ21" s="86" t="str">
        <f t="shared" si="25"/>
        <v/>
      </c>
      <c r="AR21" s="86" t="str">
        <f t="shared" si="25"/>
        <v/>
      </c>
      <c r="AS21" s="86" t="str">
        <f t="shared" si="25"/>
        <v/>
      </c>
      <c r="AT21" s="86" t="str">
        <f t="shared" si="25"/>
        <v/>
      </c>
      <c r="AU21" s="86" t="str">
        <f t="shared" si="25"/>
        <v/>
      </c>
      <c r="AV21" s="86" t="str">
        <f t="shared" si="25"/>
        <v/>
      </c>
      <c r="AW21" s="86" t="str">
        <f t="shared" si="25"/>
        <v/>
      </c>
      <c r="AX21" s="86" t="str">
        <f t="shared" si="25"/>
        <v>X</v>
      </c>
      <c r="AY21" s="86" t="str">
        <f t="shared" si="25"/>
        <v/>
      </c>
      <c r="AZ21" s="86" t="str">
        <f t="shared" si="25"/>
        <v/>
      </c>
      <c r="BA21" s="86" t="str">
        <f t="shared" si="25"/>
        <v/>
      </c>
      <c r="BB21" s="86"/>
      <c r="BC21" s="86" t="str">
        <f t="shared" si="2"/>
        <v>Roseville</v>
      </c>
      <c r="BD21" s="86" t="s">
        <v>159</v>
      </c>
      <c r="BE21" s="82">
        <f t="shared" si="3"/>
        <v>0.68</v>
      </c>
      <c r="BF21" s="205">
        <f t="shared" si="4"/>
        <v>0.68</v>
      </c>
      <c r="BG21" s="86"/>
      <c r="BH21" s="86" t="str">
        <f t="shared" si="5"/>
        <v/>
      </c>
      <c r="BI21" s="86" t="str">
        <f t="shared" si="6"/>
        <v/>
      </c>
      <c r="BJ21" s="86" t="str">
        <f t="shared" si="7"/>
        <v/>
      </c>
      <c r="BK21" s="86" t="str">
        <f t="shared" si="8"/>
        <v/>
      </c>
      <c r="BL21" s="86" t="str">
        <f t="shared" si="9"/>
        <v/>
      </c>
      <c r="BM21" s="86" t="str">
        <f t="shared" si="10"/>
        <v/>
      </c>
      <c r="BN21" s="86" t="str">
        <f t="shared" si="11"/>
        <v/>
      </c>
      <c r="BO21" s="86" t="str">
        <f t="shared" si="12"/>
        <v/>
      </c>
      <c r="BP21" s="86" t="str">
        <f t="shared" si="13"/>
        <v>X</v>
      </c>
      <c r="BQ21" s="86" t="str">
        <f t="shared" si="14"/>
        <v/>
      </c>
      <c r="BR21" s="86" t="str">
        <f t="shared" si="15"/>
        <v>X</v>
      </c>
      <c r="BS21" s="86" t="str">
        <f t="shared" si="16"/>
        <v/>
      </c>
      <c r="BT21" s="86"/>
      <c r="BU21" s="86" t="str">
        <f t="shared" si="17"/>
        <v>X</v>
      </c>
      <c r="BV21" s="86" t="str">
        <f t="shared" si="18"/>
        <v>X</v>
      </c>
      <c r="BW21" s="86" t="str">
        <f t="shared" si="19"/>
        <v/>
      </c>
      <c r="BX21" s="86" t="str">
        <f t="shared" si="20"/>
        <v>X</v>
      </c>
      <c r="BY21" s="86"/>
      <c r="BZ21" s="86"/>
      <c r="CA21" s="86"/>
      <c r="CB21" s="86"/>
      <c r="CC21" s="86" t="str">
        <f t="shared" si="21"/>
        <v/>
      </c>
      <c r="CD21" s="86"/>
      <c r="CE21" s="86"/>
      <c r="CF21" s="86"/>
      <c r="CG21" s="86" t="str">
        <f t="shared" si="22"/>
        <v/>
      </c>
      <c r="CH21" s="86" t="str">
        <f t="shared" si="23"/>
        <v/>
      </c>
      <c r="CI21" s="86"/>
      <c r="CJ21" s="43"/>
      <c r="CL21">
        <f t="shared" si="24"/>
        <v>0</v>
      </c>
    </row>
    <row r="22" spans="2:90" x14ac:dyDescent="0.35">
      <c r="B22" s="25"/>
      <c r="C22" s="80">
        <v>163</v>
      </c>
      <c r="D22" s="128">
        <v>53018</v>
      </c>
      <c r="E22" s="129" t="s">
        <v>109</v>
      </c>
      <c r="F22" s="160" t="s">
        <v>542</v>
      </c>
      <c r="G22" s="129">
        <v>0.68</v>
      </c>
      <c r="H22" s="129">
        <v>2655</v>
      </c>
      <c r="I22" s="129">
        <v>2910</v>
      </c>
      <c r="J22" s="129">
        <v>4</v>
      </c>
      <c r="K22" s="129">
        <f t="shared" si="0"/>
        <v>4</v>
      </c>
      <c r="L22" s="145">
        <v>38.772635999999999</v>
      </c>
      <c r="M22" s="145">
        <v>-121.314672</v>
      </c>
      <c r="N22" s="129" t="s">
        <v>353</v>
      </c>
      <c r="O22" s="129" t="s">
        <v>260</v>
      </c>
      <c r="P22" s="129" t="s">
        <v>94</v>
      </c>
      <c r="Q22" s="129" t="s">
        <v>123</v>
      </c>
      <c r="R22" s="129" t="s">
        <v>122</v>
      </c>
      <c r="S22" s="129" t="s">
        <v>96</v>
      </c>
      <c r="T22" s="129" t="s">
        <v>98</v>
      </c>
      <c r="U22" s="129">
        <v>3</v>
      </c>
      <c r="V22" s="129" t="s">
        <v>107</v>
      </c>
      <c r="W22" s="129" t="s">
        <v>96</v>
      </c>
      <c r="X22" s="129" t="s">
        <v>107</v>
      </c>
      <c r="Y22" s="129" t="s">
        <v>94</v>
      </c>
      <c r="Z22" s="129" t="s">
        <v>96</v>
      </c>
      <c r="AA22" s="129" t="s">
        <v>99</v>
      </c>
      <c r="AB22" s="81" t="str">
        <f>INDEX( '[1]Full Existing Stops'!$AS:$AS, MATCH(D22,'[1]Full Existing Stops'!$D:$D, 0))</f>
        <v>Y</v>
      </c>
      <c r="AC22" s="129" t="str">
        <f>INDEX( '[1]Full Existing Stops'!$AW:$AW, MATCH(D22,'[1]Full Existing Stops'!$D:$D, 0))</f>
        <v>8.5 x cont</v>
      </c>
      <c r="AD22" s="81">
        <v>8.5</v>
      </c>
      <c r="AE22" s="129" t="str">
        <f>INDEX( '[1]Full Existing Stops'!$AZ:$AZ, MATCH(D22,'[1]Full Existing Stops'!$D:$D, 0))</f>
        <v>Y</v>
      </c>
      <c r="AF22" s="129" t="s">
        <v>96</v>
      </c>
      <c r="AG22" s="129" t="s">
        <v>94</v>
      </c>
      <c r="AH22" s="81" t="s">
        <v>94</v>
      </c>
      <c r="AI22" s="81">
        <f>INDEX( '[1]Full Existing Stops'!$BJ:$BJ, MATCH(D22,'[1]Full Existing Stops'!$D:$D, 0))</f>
        <v>2</v>
      </c>
      <c r="AJ22" s="81" t="str">
        <f>INDEX( '[1]Full Existing Stops'!$BF:$BF, MATCH(D22,'[1]Full Existing Stops'!$D:$D, 0))</f>
        <v>Residential</v>
      </c>
      <c r="AK22" s="81" t="s">
        <v>122</v>
      </c>
      <c r="AL22" s="81" t="s">
        <v>109</v>
      </c>
      <c r="AM22" s="81" t="s">
        <v>378</v>
      </c>
      <c r="AN22" s="81" t="str">
        <f>INDEX( '[1]Full Existing Stops'!$AG:$AG, MATCH(D22,'[1]Full Existing Stops'!$D:$D, 0))</f>
        <v>Y</v>
      </c>
      <c r="AO22" s="81" t="str">
        <f>INDEX( '[1]Full Existing Stops'!$AH:$AH, MATCH(D22,'[1]Full Existing Stops'!$D:$D, 0))</f>
        <v>Shelter</v>
      </c>
      <c r="AP22" s="129"/>
      <c r="AQ22" s="82" t="str">
        <f t="shared" si="25"/>
        <v/>
      </c>
      <c r="AR22" s="82" t="str">
        <f t="shared" si="25"/>
        <v/>
      </c>
      <c r="AS22" s="82" t="str">
        <f t="shared" si="25"/>
        <v/>
      </c>
      <c r="AT22" s="82" t="str">
        <f t="shared" si="25"/>
        <v/>
      </c>
      <c r="AU22" s="82" t="str">
        <f t="shared" si="25"/>
        <v/>
      </c>
      <c r="AV22" s="82" t="str">
        <f t="shared" si="25"/>
        <v/>
      </c>
      <c r="AW22" s="82" t="str">
        <f t="shared" si="25"/>
        <v/>
      </c>
      <c r="AX22" s="82" t="str">
        <f t="shared" si="25"/>
        <v>X</v>
      </c>
      <c r="AY22" s="82" t="str">
        <f t="shared" si="25"/>
        <v/>
      </c>
      <c r="AZ22" s="82" t="str">
        <f t="shared" si="25"/>
        <v/>
      </c>
      <c r="BA22" s="82" t="str">
        <f t="shared" si="25"/>
        <v/>
      </c>
      <c r="BB22" s="82"/>
      <c r="BC22" s="82" t="str">
        <f t="shared" si="2"/>
        <v>Roseville</v>
      </c>
      <c r="BD22" s="82"/>
      <c r="BE22" s="82">
        <f t="shared" si="3"/>
        <v>0.68</v>
      </c>
      <c r="BF22" s="204">
        <f t="shared" si="4"/>
        <v>0.68</v>
      </c>
      <c r="BG22" s="82"/>
      <c r="BH22" s="82" t="str">
        <f t="shared" si="5"/>
        <v/>
      </c>
      <c r="BI22" s="82" t="str">
        <f t="shared" si="6"/>
        <v/>
      </c>
      <c r="BJ22" s="82" t="str">
        <f t="shared" si="7"/>
        <v/>
      </c>
      <c r="BK22" s="82" t="str">
        <f t="shared" si="8"/>
        <v/>
      </c>
      <c r="BL22" s="82" t="str">
        <f t="shared" si="9"/>
        <v/>
      </c>
      <c r="BM22" s="82" t="str">
        <f t="shared" si="10"/>
        <v/>
      </c>
      <c r="BN22" s="82" t="str">
        <f t="shared" si="11"/>
        <v/>
      </c>
      <c r="BO22" s="82" t="str">
        <f t="shared" si="12"/>
        <v/>
      </c>
      <c r="BP22" s="82" t="str">
        <f t="shared" si="13"/>
        <v/>
      </c>
      <c r="BQ22" s="82" t="str">
        <f t="shared" si="14"/>
        <v/>
      </c>
      <c r="BR22" s="82" t="str">
        <f t="shared" si="15"/>
        <v/>
      </c>
      <c r="BS22" s="82" t="str">
        <f t="shared" si="16"/>
        <v/>
      </c>
      <c r="BT22" s="82"/>
      <c r="BU22" s="82" t="str">
        <f t="shared" si="17"/>
        <v>X</v>
      </c>
      <c r="BV22" s="82" t="str">
        <f t="shared" si="18"/>
        <v/>
      </c>
      <c r="BW22" s="82" t="str">
        <f t="shared" si="19"/>
        <v/>
      </c>
      <c r="BX22" s="82" t="str">
        <f t="shared" si="20"/>
        <v>X</v>
      </c>
      <c r="BY22" s="82"/>
      <c r="BZ22" s="82"/>
      <c r="CA22" s="82"/>
      <c r="CB22" s="82"/>
      <c r="CC22" s="82" t="str">
        <f t="shared" si="21"/>
        <v/>
      </c>
      <c r="CD22" s="82"/>
      <c r="CE22" s="82"/>
      <c r="CF22" s="82"/>
      <c r="CG22" s="82" t="str">
        <f t="shared" si="22"/>
        <v/>
      </c>
      <c r="CH22" s="82" t="str">
        <f t="shared" si="23"/>
        <v>X</v>
      </c>
      <c r="CI22" s="82"/>
      <c r="CJ22" s="42"/>
      <c r="CL22">
        <f t="shared" si="24"/>
        <v>0</v>
      </c>
    </row>
    <row r="23" spans="2:90" ht="29" x14ac:dyDescent="0.35">
      <c r="B23" s="27"/>
      <c r="C23" s="84">
        <v>219</v>
      </c>
      <c r="D23" s="126">
        <v>53181</v>
      </c>
      <c r="E23" s="127" t="s">
        <v>109</v>
      </c>
      <c r="F23" s="163" t="s">
        <v>543</v>
      </c>
      <c r="G23" s="127">
        <v>0.63</v>
      </c>
      <c r="H23" s="127">
        <v>2549</v>
      </c>
      <c r="I23" s="127">
        <v>2671</v>
      </c>
      <c r="J23" s="127">
        <v>4</v>
      </c>
      <c r="K23" s="127">
        <f t="shared" si="0"/>
        <v>4</v>
      </c>
      <c r="L23" s="146">
        <v>38.788713319999999</v>
      </c>
      <c r="M23" s="146">
        <v>-121.3289711</v>
      </c>
      <c r="N23" s="127" t="s">
        <v>165</v>
      </c>
      <c r="O23" s="127" t="s">
        <v>107</v>
      </c>
      <c r="P23" s="127" t="s">
        <v>94</v>
      </c>
      <c r="Q23" s="127" t="s">
        <v>123</v>
      </c>
      <c r="R23" s="127" t="s">
        <v>122</v>
      </c>
      <c r="S23" s="127" t="s">
        <v>96</v>
      </c>
      <c r="T23" s="127" t="s">
        <v>98</v>
      </c>
      <c r="U23" s="127">
        <v>5</v>
      </c>
      <c r="V23" s="127" t="s">
        <v>107</v>
      </c>
      <c r="W23" s="127" t="s">
        <v>96</v>
      </c>
      <c r="X23" s="127" t="s">
        <v>98</v>
      </c>
      <c r="Y23" s="127" t="s">
        <v>94</v>
      </c>
      <c r="Z23" s="127" t="s">
        <v>96</v>
      </c>
      <c r="AA23" s="127" t="s">
        <v>99</v>
      </c>
      <c r="AB23" s="85" t="str">
        <f>INDEX( '[1]Full Existing Stops'!$AS:$AS, MATCH(D23,'[1]Full Existing Stops'!$D:$D, 0))</f>
        <v>Y</v>
      </c>
      <c r="AC23" s="127" t="str">
        <f>INDEX( '[1]Full Existing Stops'!$AW:$AW, MATCH(D23,'[1]Full Existing Stops'!$D:$D, 0))</f>
        <v>8.5 x cont</v>
      </c>
      <c r="AD23" s="85">
        <v>8.5</v>
      </c>
      <c r="AE23" s="127" t="str">
        <f>INDEX( '[1]Full Existing Stops'!$AZ:$AZ, MATCH(D23,'[1]Full Existing Stops'!$D:$D, 0))</f>
        <v xml:space="preserve">Y </v>
      </c>
      <c r="AF23" s="127" t="s">
        <v>96</v>
      </c>
      <c r="AG23" s="127" t="s">
        <v>94</v>
      </c>
      <c r="AH23" s="85" t="s">
        <v>96</v>
      </c>
      <c r="AI23" s="85">
        <f>INDEX( '[1]Full Existing Stops'!$BJ:$BJ, MATCH(D23,'[1]Full Existing Stops'!$D:$D, 0))</f>
        <v>2</v>
      </c>
      <c r="AJ23" s="85" t="str">
        <f>INDEX( '[1]Full Existing Stops'!$BF:$BF, MATCH(D23,'[1]Full Existing Stops'!$D:$D, 0))</f>
        <v xml:space="preserve">Residential </v>
      </c>
      <c r="AK23" s="85" t="s">
        <v>122</v>
      </c>
      <c r="AL23" s="85" t="s">
        <v>109</v>
      </c>
      <c r="AM23" s="85" t="s">
        <v>378</v>
      </c>
      <c r="AN23" s="85" t="str">
        <f>INDEX( '[1]Full Existing Stops'!$AG:$AG, MATCH(D23,'[1]Full Existing Stops'!$D:$D, 0))</f>
        <v>Y</v>
      </c>
      <c r="AO23" s="85" t="str">
        <f>INDEX( '[1]Full Existing Stops'!$AH:$AH, MATCH(D23,'[1]Full Existing Stops'!$D:$D, 0))</f>
        <v>Shelter</v>
      </c>
      <c r="AP23" s="127"/>
      <c r="AQ23" s="86" t="str">
        <f t="shared" si="25"/>
        <v/>
      </c>
      <c r="AR23" s="86" t="str">
        <f t="shared" si="25"/>
        <v/>
      </c>
      <c r="AS23" s="86" t="str">
        <f t="shared" si="25"/>
        <v/>
      </c>
      <c r="AT23" s="86" t="str">
        <f t="shared" si="25"/>
        <v>X</v>
      </c>
      <c r="AU23" s="86" t="str">
        <f t="shared" si="25"/>
        <v/>
      </c>
      <c r="AV23" s="86" t="str">
        <f t="shared" si="25"/>
        <v/>
      </c>
      <c r="AW23" s="86" t="str">
        <f t="shared" si="25"/>
        <v/>
      </c>
      <c r="AX23" s="86" t="str">
        <f t="shared" si="25"/>
        <v/>
      </c>
      <c r="AY23" s="86" t="str">
        <f t="shared" si="25"/>
        <v/>
      </c>
      <c r="AZ23" s="86" t="str">
        <f t="shared" si="25"/>
        <v/>
      </c>
      <c r="BA23" s="86" t="str">
        <f t="shared" si="25"/>
        <v/>
      </c>
      <c r="BB23" s="86"/>
      <c r="BC23" s="86" t="str">
        <f t="shared" si="2"/>
        <v>Roseville</v>
      </c>
      <c r="BD23" s="86" t="s">
        <v>159</v>
      </c>
      <c r="BE23" s="82">
        <f t="shared" si="3"/>
        <v>0.63</v>
      </c>
      <c r="BF23" s="205">
        <f t="shared" si="4"/>
        <v>0.63</v>
      </c>
      <c r="BG23" s="86"/>
      <c r="BH23" s="86" t="str">
        <f t="shared" si="5"/>
        <v/>
      </c>
      <c r="BI23" s="86" t="str">
        <f t="shared" si="6"/>
        <v/>
      </c>
      <c r="BJ23" s="86" t="str">
        <f t="shared" si="7"/>
        <v/>
      </c>
      <c r="BK23" s="86" t="str">
        <f t="shared" si="8"/>
        <v/>
      </c>
      <c r="BL23" s="86" t="str">
        <f t="shared" si="9"/>
        <v/>
      </c>
      <c r="BM23" s="86" t="str">
        <f t="shared" si="10"/>
        <v/>
      </c>
      <c r="BN23" s="86" t="str">
        <f t="shared" si="11"/>
        <v/>
      </c>
      <c r="BO23" s="86" t="str">
        <f t="shared" si="12"/>
        <v/>
      </c>
      <c r="BP23" s="86" t="str">
        <f t="shared" si="13"/>
        <v/>
      </c>
      <c r="BQ23" s="86" t="str">
        <f t="shared" si="14"/>
        <v/>
      </c>
      <c r="BR23" s="86" t="str">
        <f t="shared" si="15"/>
        <v/>
      </c>
      <c r="BS23" s="86" t="str">
        <f t="shared" si="16"/>
        <v/>
      </c>
      <c r="BT23" s="86"/>
      <c r="BU23" s="86" t="str">
        <f t="shared" si="17"/>
        <v>X</v>
      </c>
      <c r="BV23" s="86" t="str">
        <f t="shared" si="18"/>
        <v/>
      </c>
      <c r="BW23" s="86" t="str">
        <f t="shared" si="19"/>
        <v/>
      </c>
      <c r="BX23" s="86" t="str">
        <f t="shared" si="20"/>
        <v>X</v>
      </c>
      <c r="BY23" s="86"/>
      <c r="BZ23" s="86"/>
      <c r="CA23" s="86"/>
      <c r="CB23" s="86"/>
      <c r="CC23" s="86" t="str">
        <f t="shared" si="21"/>
        <v/>
      </c>
      <c r="CD23" s="86"/>
      <c r="CE23" s="86"/>
      <c r="CF23" s="86"/>
      <c r="CG23" s="86" t="str">
        <f t="shared" si="22"/>
        <v/>
      </c>
      <c r="CH23" s="86" t="str">
        <f t="shared" si="23"/>
        <v/>
      </c>
      <c r="CI23" s="86"/>
      <c r="CJ23" s="43"/>
      <c r="CL23">
        <f t="shared" si="24"/>
        <v>0</v>
      </c>
    </row>
    <row r="24" spans="2:90" x14ac:dyDescent="0.35">
      <c r="B24" s="25"/>
      <c r="C24" s="80">
        <v>220</v>
      </c>
      <c r="D24" s="128">
        <v>53182</v>
      </c>
      <c r="E24" s="129" t="s">
        <v>109</v>
      </c>
      <c r="F24" s="160" t="s">
        <v>544</v>
      </c>
      <c r="G24" s="129">
        <v>0.57999999999999996</v>
      </c>
      <c r="H24" s="129">
        <v>2549</v>
      </c>
      <c r="I24" s="129">
        <v>2671</v>
      </c>
      <c r="J24" s="129">
        <v>4</v>
      </c>
      <c r="K24" s="129">
        <f t="shared" si="0"/>
        <v>4</v>
      </c>
      <c r="L24" s="145">
        <v>38.783986130000002</v>
      </c>
      <c r="M24" s="145">
        <v>-121.3336515</v>
      </c>
      <c r="N24" s="129" t="s">
        <v>165</v>
      </c>
      <c r="O24" s="129" t="s">
        <v>107</v>
      </c>
      <c r="P24" s="129" t="s">
        <v>94</v>
      </c>
      <c r="Q24" s="129" t="s">
        <v>94</v>
      </c>
      <c r="R24" s="129" t="s">
        <v>95</v>
      </c>
      <c r="S24" s="129" t="s">
        <v>96</v>
      </c>
      <c r="T24" s="129" t="s">
        <v>98</v>
      </c>
      <c r="U24" s="129" t="s">
        <v>122</v>
      </c>
      <c r="V24" s="129" t="s">
        <v>94</v>
      </c>
      <c r="W24" s="129" t="s">
        <v>94</v>
      </c>
      <c r="X24" s="129" t="s">
        <v>98</v>
      </c>
      <c r="Y24" s="129" t="s">
        <v>94</v>
      </c>
      <c r="Z24" s="129" t="s">
        <v>96</v>
      </c>
      <c r="AA24" s="129" t="s">
        <v>99</v>
      </c>
      <c r="AB24" s="81" t="str">
        <f>INDEX( '[1]Full Existing Stops'!$AS:$AS, MATCH(D24,'[1]Full Existing Stops'!$D:$D, 0))</f>
        <v>Y</v>
      </c>
      <c r="AC24" s="129" t="str">
        <f>INDEX( '[1]Full Existing Stops'!$AW:$AW, MATCH(D24,'[1]Full Existing Stops'!$D:$D, 0))</f>
        <v>8.5 x cont</v>
      </c>
      <c r="AD24" s="81">
        <v>8.5</v>
      </c>
      <c r="AE24" s="129" t="str">
        <f>INDEX( '[1]Full Existing Stops'!$AZ:$AZ, MATCH(D24,'[1]Full Existing Stops'!$D:$D, 0))</f>
        <v xml:space="preserve">Y </v>
      </c>
      <c r="AF24" s="129" t="s">
        <v>94</v>
      </c>
      <c r="AG24" s="129" t="s">
        <v>94</v>
      </c>
      <c r="AH24" s="81" t="s">
        <v>96</v>
      </c>
      <c r="AI24" s="81">
        <f>INDEX( '[1]Full Existing Stops'!$BJ:$BJ, MATCH(D24,'[1]Full Existing Stops'!$D:$D, 0))</f>
        <v>2</v>
      </c>
      <c r="AJ24" s="81" t="str">
        <f>INDEX( '[1]Full Existing Stops'!$BF:$BF, MATCH(D24,'[1]Full Existing Stops'!$D:$D, 0))</f>
        <v xml:space="preserve">Residential </v>
      </c>
      <c r="AK24" s="81" t="s">
        <v>122</v>
      </c>
      <c r="AL24" s="81" t="s">
        <v>109</v>
      </c>
      <c r="AM24" s="81" t="s">
        <v>104</v>
      </c>
      <c r="AN24" s="81" t="str">
        <f>INDEX( '[1]Full Existing Stops'!$AG:$AG, MATCH(D24,'[1]Full Existing Stops'!$D:$D, 0))</f>
        <v>Y</v>
      </c>
      <c r="AO24" s="81" t="str">
        <f>INDEX( '[1]Full Existing Stops'!$AH:$AH, MATCH(D24,'[1]Full Existing Stops'!$D:$D, 0))</f>
        <v>Partial Trees</v>
      </c>
      <c r="AP24" s="129"/>
      <c r="AQ24" s="82" t="str">
        <f t="shared" si="25"/>
        <v/>
      </c>
      <c r="AR24" s="82" t="str">
        <f t="shared" si="25"/>
        <v/>
      </c>
      <c r="AS24" s="82" t="str">
        <f t="shared" si="25"/>
        <v/>
      </c>
      <c r="AT24" s="82" t="str">
        <f t="shared" si="25"/>
        <v>X</v>
      </c>
      <c r="AU24" s="82" t="str">
        <f t="shared" si="25"/>
        <v/>
      </c>
      <c r="AV24" s="82" t="str">
        <f t="shared" si="25"/>
        <v/>
      </c>
      <c r="AW24" s="82" t="str">
        <f t="shared" si="25"/>
        <v/>
      </c>
      <c r="AX24" s="82" t="str">
        <f t="shared" si="25"/>
        <v/>
      </c>
      <c r="AY24" s="82" t="str">
        <f t="shared" si="25"/>
        <v/>
      </c>
      <c r="AZ24" s="82" t="str">
        <f t="shared" si="25"/>
        <v/>
      </c>
      <c r="BA24" s="82" t="str">
        <f t="shared" si="25"/>
        <v/>
      </c>
      <c r="BB24" s="82"/>
      <c r="BC24" s="82" t="str">
        <f t="shared" si="2"/>
        <v>Roseville</v>
      </c>
      <c r="BD24" s="82"/>
      <c r="BE24" s="82">
        <f t="shared" si="3"/>
        <v>0.57999999999999996</v>
      </c>
      <c r="BF24" s="204">
        <f t="shared" si="4"/>
        <v>0.57999999999999996</v>
      </c>
      <c r="BG24" s="82"/>
      <c r="BH24" s="82" t="str">
        <f t="shared" si="5"/>
        <v/>
      </c>
      <c r="BI24" s="82" t="str">
        <f t="shared" si="6"/>
        <v/>
      </c>
      <c r="BJ24" s="82" t="str">
        <f t="shared" si="7"/>
        <v/>
      </c>
      <c r="BK24" s="82" t="str">
        <f t="shared" si="8"/>
        <v/>
      </c>
      <c r="BL24" s="82" t="str">
        <f t="shared" si="9"/>
        <v/>
      </c>
      <c r="BM24" s="82" t="str">
        <f t="shared" si="10"/>
        <v/>
      </c>
      <c r="BN24" s="82" t="str">
        <f t="shared" si="11"/>
        <v/>
      </c>
      <c r="BO24" s="82" t="str">
        <f t="shared" si="12"/>
        <v/>
      </c>
      <c r="BP24" s="82" t="str">
        <f t="shared" si="13"/>
        <v>X</v>
      </c>
      <c r="BQ24" s="82" t="str">
        <f t="shared" si="14"/>
        <v/>
      </c>
      <c r="BR24" s="82" t="str">
        <f t="shared" si="15"/>
        <v>X</v>
      </c>
      <c r="BS24" s="82" t="str">
        <f t="shared" si="16"/>
        <v/>
      </c>
      <c r="BT24" s="82"/>
      <c r="BU24" s="82" t="str">
        <f t="shared" si="17"/>
        <v>X</v>
      </c>
      <c r="BV24" s="82" t="str">
        <f t="shared" si="18"/>
        <v>X</v>
      </c>
      <c r="BW24" s="82" t="str">
        <f t="shared" si="19"/>
        <v/>
      </c>
      <c r="BX24" s="82" t="str">
        <f t="shared" si="20"/>
        <v>X</v>
      </c>
      <c r="BY24" s="82"/>
      <c r="BZ24" s="82"/>
      <c r="CA24" s="82"/>
      <c r="CB24" s="82"/>
      <c r="CC24" s="82" t="str">
        <f t="shared" si="21"/>
        <v>X</v>
      </c>
      <c r="CD24" s="82"/>
      <c r="CE24" s="82"/>
      <c r="CF24" s="82"/>
      <c r="CG24" s="82" t="str">
        <f t="shared" si="22"/>
        <v/>
      </c>
      <c r="CH24" s="82" t="str">
        <f t="shared" si="23"/>
        <v/>
      </c>
      <c r="CI24" s="82"/>
      <c r="CJ24" s="42"/>
      <c r="CL24">
        <f t="shared" si="24"/>
        <v>0</v>
      </c>
    </row>
    <row r="25" spans="2:90" x14ac:dyDescent="0.35">
      <c r="B25" s="27"/>
      <c r="C25" s="84">
        <v>162</v>
      </c>
      <c r="D25" s="126">
        <v>53017</v>
      </c>
      <c r="E25" s="127" t="s">
        <v>109</v>
      </c>
      <c r="F25" s="163" t="s">
        <v>545</v>
      </c>
      <c r="G25" s="127">
        <v>0.56000000000000005</v>
      </c>
      <c r="H25" s="127">
        <v>3384</v>
      </c>
      <c r="I25" s="127">
        <v>2228</v>
      </c>
      <c r="J25" s="127">
        <v>4</v>
      </c>
      <c r="K25" s="127">
        <f t="shared" si="0"/>
        <v>4</v>
      </c>
      <c r="L25" s="146">
        <v>38.796121999999997</v>
      </c>
      <c r="M25" s="146">
        <v>-121.31352</v>
      </c>
      <c r="N25" s="127" t="s">
        <v>354</v>
      </c>
      <c r="O25" s="127" t="s">
        <v>107</v>
      </c>
      <c r="P25" s="127" t="s">
        <v>94</v>
      </c>
      <c r="Q25" s="127" t="s">
        <v>123</v>
      </c>
      <c r="R25" s="127" t="s">
        <v>122</v>
      </c>
      <c r="S25" s="127" t="s">
        <v>96</v>
      </c>
      <c r="T25" s="127" t="s">
        <v>98</v>
      </c>
      <c r="U25" s="127">
        <v>4</v>
      </c>
      <c r="V25" s="127" t="s">
        <v>129</v>
      </c>
      <c r="W25" s="127" t="s">
        <v>96</v>
      </c>
      <c r="X25" s="127" t="s">
        <v>129</v>
      </c>
      <c r="Y25" s="127" t="s">
        <v>94</v>
      </c>
      <c r="Z25" s="127" t="s">
        <v>94</v>
      </c>
      <c r="AA25" s="127" t="s">
        <v>99</v>
      </c>
      <c r="AB25" s="85" t="str">
        <f>INDEX( '[1]Full Existing Stops'!$AS:$AS, MATCH(D25,'[1]Full Existing Stops'!$D:$D, 0))</f>
        <v>Y</v>
      </c>
      <c r="AC25" s="127" t="str">
        <f>INDEX( '[1]Full Existing Stops'!$AW:$AW, MATCH(D25,'[1]Full Existing Stops'!$D:$D, 0))</f>
        <v>8.5 x cont</v>
      </c>
      <c r="AD25" s="85">
        <v>8.5</v>
      </c>
      <c r="AE25" s="127" t="str">
        <f>INDEX( '[1]Full Existing Stops'!$AZ:$AZ, MATCH(D25,'[1]Full Existing Stops'!$D:$D, 0))</f>
        <v xml:space="preserve">Y </v>
      </c>
      <c r="AF25" s="127" t="s">
        <v>96</v>
      </c>
      <c r="AG25" s="127" t="s">
        <v>94</v>
      </c>
      <c r="AH25" s="85" t="s">
        <v>96</v>
      </c>
      <c r="AI25" s="85">
        <f>INDEX( '[1]Full Existing Stops'!$BJ:$BJ, MATCH(D25,'[1]Full Existing Stops'!$D:$D, 0))</f>
        <v>2</v>
      </c>
      <c r="AJ25" s="85" t="str">
        <f>INDEX( '[1]Full Existing Stops'!$BF:$BF, MATCH(D25,'[1]Full Existing Stops'!$D:$D, 0))</f>
        <v>Circle K</v>
      </c>
      <c r="AK25" s="85" t="s">
        <v>122</v>
      </c>
      <c r="AL25" s="85" t="s">
        <v>109</v>
      </c>
      <c r="AM25" s="85" t="s">
        <v>378</v>
      </c>
      <c r="AN25" s="85" t="str">
        <f>INDEX( '[1]Full Existing Stops'!$AG:$AG, MATCH(D25,'[1]Full Existing Stops'!$D:$D, 0))</f>
        <v>Y</v>
      </c>
      <c r="AO25" s="85" t="str">
        <f>INDEX( '[1]Full Existing Stops'!$AH:$AH, MATCH(D25,'[1]Full Existing Stops'!$D:$D, 0))</f>
        <v>Shelter</v>
      </c>
      <c r="AP25" s="127"/>
      <c r="AQ25" s="86" t="str">
        <f t="shared" si="25"/>
        <v/>
      </c>
      <c r="AR25" s="86" t="str">
        <f t="shared" si="25"/>
        <v/>
      </c>
      <c r="AS25" s="86" t="str">
        <f t="shared" si="25"/>
        <v/>
      </c>
      <c r="AT25" s="86" t="str">
        <f t="shared" si="25"/>
        <v/>
      </c>
      <c r="AU25" s="86" t="str">
        <f t="shared" si="25"/>
        <v/>
      </c>
      <c r="AV25" s="86" t="str">
        <f t="shared" si="25"/>
        <v/>
      </c>
      <c r="AW25" s="86" t="str">
        <f t="shared" si="25"/>
        <v/>
      </c>
      <c r="AX25" s="86" t="str">
        <f t="shared" si="25"/>
        <v/>
      </c>
      <c r="AY25" s="86" t="str">
        <f t="shared" si="25"/>
        <v>X</v>
      </c>
      <c r="AZ25" s="86" t="str">
        <f t="shared" si="25"/>
        <v/>
      </c>
      <c r="BA25" s="86" t="str">
        <f t="shared" si="25"/>
        <v/>
      </c>
      <c r="BB25" s="86"/>
      <c r="BC25" s="86" t="str">
        <f t="shared" si="2"/>
        <v>Roseville</v>
      </c>
      <c r="BD25" s="86"/>
      <c r="BE25" s="82">
        <f t="shared" si="3"/>
        <v>0.56000000000000005</v>
      </c>
      <c r="BF25" s="205">
        <f t="shared" si="4"/>
        <v>0.56000000000000005</v>
      </c>
      <c r="BG25" s="86"/>
      <c r="BH25" s="86" t="str">
        <f t="shared" si="5"/>
        <v/>
      </c>
      <c r="BI25" s="86" t="str">
        <f t="shared" si="6"/>
        <v/>
      </c>
      <c r="BJ25" s="86" t="str">
        <f t="shared" si="7"/>
        <v/>
      </c>
      <c r="BK25" s="86" t="str">
        <f t="shared" si="8"/>
        <v/>
      </c>
      <c r="BL25" s="86" t="str">
        <f t="shared" si="9"/>
        <v/>
      </c>
      <c r="BM25" s="86" t="str">
        <f t="shared" si="10"/>
        <v/>
      </c>
      <c r="BN25" s="86" t="str">
        <f t="shared" si="11"/>
        <v/>
      </c>
      <c r="BO25" s="86" t="str">
        <f t="shared" si="12"/>
        <v/>
      </c>
      <c r="BP25" s="86" t="str">
        <f t="shared" si="13"/>
        <v/>
      </c>
      <c r="BQ25" s="86" t="str">
        <f t="shared" si="14"/>
        <v/>
      </c>
      <c r="BR25" s="86" t="str">
        <f t="shared" si="15"/>
        <v/>
      </c>
      <c r="BS25" s="86" t="str">
        <f t="shared" si="16"/>
        <v/>
      </c>
      <c r="BT25" s="86"/>
      <c r="BU25" s="86" t="str">
        <f t="shared" si="17"/>
        <v>X</v>
      </c>
      <c r="BV25" s="86" t="str">
        <f t="shared" si="18"/>
        <v/>
      </c>
      <c r="BW25" s="86" t="str">
        <f t="shared" si="19"/>
        <v/>
      </c>
      <c r="BX25" s="86" t="str">
        <f t="shared" si="20"/>
        <v>X</v>
      </c>
      <c r="BY25" s="86"/>
      <c r="BZ25" s="86"/>
      <c r="CA25" s="86"/>
      <c r="CB25" s="86"/>
      <c r="CC25" s="86" t="str">
        <f t="shared" si="21"/>
        <v/>
      </c>
      <c r="CD25" s="86"/>
      <c r="CE25" s="86"/>
      <c r="CF25" s="86"/>
      <c r="CG25" s="86" t="str">
        <f t="shared" si="22"/>
        <v/>
      </c>
      <c r="CH25" s="86" t="str">
        <f t="shared" si="23"/>
        <v/>
      </c>
      <c r="CI25" s="86"/>
      <c r="CJ25" s="43"/>
      <c r="CL25">
        <f t="shared" si="24"/>
        <v>0</v>
      </c>
    </row>
    <row r="26" spans="2:90" x14ac:dyDescent="0.35">
      <c r="B26" s="25"/>
      <c r="C26" s="80">
        <v>170</v>
      </c>
      <c r="D26" s="128">
        <v>53036</v>
      </c>
      <c r="E26" s="129" t="s">
        <v>109</v>
      </c>
      <c r="F26" s="160" t="s">
        <v>546</v>
      </c>
      <c r="G26" s="129">
        <v>0.47</v>
      </c>
      <c r="H26" s="129">
        <v>3356</v>
      </c>
      <c r="I26" s="129">
        <v>2491</v>
      </c>
      <c r="J26" s="129">
        <v>4</v>
      </c>
      <c r="K26" s="129">
        <f t="shared" si="0"/>
        <v>4</v>
      </c>
      <c r="L26" s="145">
        <v>38.773572999999999</v>
      </c>
      <c r="M26" s="145">
        <v>-121.305719</v>
      </c>
      <c r="N26" s="129" t="s">
        <v>353</v>
      </c>
      <c r="O26" s="129" t="s">
        <v>108</v>
      </c>
      <c r="P26" s="129" t="s">
        <v>94</v>
      </c>
      <c r="Q26" s="129" t="s">
        <v>94</v>
      </c>
      <c r="R26" s="129" t="s">
        <v>95</v>
      </c>
      <c r="S26" s="129" t="s">
        <v>96</v>
      </c>
      <c r="T26" s="129" t="s">
        <v>98</v>
      </c>
      <c r="U26" s="129">
        <v>4</v>
      </c>
      <c r="V26" s="129" t="s">
        <v>129</v>
      </c>
      <c r="W26" s="129" t="s">
        <v>94</v>
      </c>
      <c r="X26" s="129" t="s">
        <v>98</v>
      </c>
      <c r="Y26" s="129" t="s">
        <v>94</v>
      </c>
      <c r="Z26" s="129" t="s">
        <v>94</v>
      </c>
      <c r="AA26" s="129" t="s">
        <v>99</v>
      </c>
      <c r="AB26" s="81" t="str">
        <f>INDEX( '[1]Full Existing Stops'!$AS:$AS, MATCH(D26,'[1]Full Existing Stops'!$D:$D, 0))</f>
        <v>Y</v>
      </c>
      <c r="AC26" s="129" t="str">
        <f>INDEX( '[1]Full Existing Stops'!$AW:$AW, MATCH(D26,'[1]Full Existing Stops'!$D:$D, 0))</f>
        <v>5.5 x cont</v>
      </c>
      <c r="AD26" s="81">
        <v>8.5</v>
      </c>
      <c r="AE26" s="129" t="str">
        <f>INDEX( '[1]Full Existing Stops'!$AZ:$AZ, MATCH(D26,'[1]Full Existing Stops'!$D:$D, 0))</f>
        <v>Y</v>
      </c>
      <c r="AF26" s="129" t="s">
        <v>94</v>
      </c>
      <c r="AG26" s="129" t="s">
        <v>94</v>
      </c>
      <c r="AH26" s="81" t="s">
        <v>94</v>
      </c>
      <c r="AI26" s="81">
        <f>INDEX( '[1]Full Existing Stops'!$BJ:$BJ, MATCH(D26,'[1]Full Existing Stops'!$D:$D, 0))</f>
        <v>2</v>
      </c>
      <c r="AJ26" s="81" t="str">
        <f>INDEX( '[1]Full Existing Stops'!$BF:$BF, MATCH(D26,'[1]Full Existing Stops'!$D:$D, 0))</f>
        <v>n/a</v>
      </c>
      <c r="AK26" s="81" t="s">
        <v>547</v>
      </c>
      <c r="AL26" s="81" t="s">
        <v>109</v>
      </c>
      <c r="AM26" s="81" t="s">
        <v>104</v>
      </c>
      <c r="AN26" s="81" t="str">
        <f>INDEX( '[1]Full Existing Stops'!$AG:$AG, MATCH(D26,'[1]Full Existing Stops'!$D:$D, 0))</f>
        <v>N</v>
      </c>
      <c r="AO26" s="81" t="str">
        <f>INDEX( '[1]Full Existing Stops'!$AH:$AH, MATCH(D26,'[1]Full Existing Stops'!$D:$D, 0))</f>
        <v xml:space="preserve"> - </v>
      </c>
      <c r="AP26" s="129"/>
      <c r="AQ26" s="82" t="str">
        <f t="shared" si="25"/>
        <v/>
      </c>
      <c r="AR26" s="82" t="str">
        <f t="shared" si="25"/>
        <v/>
      </c>
      <c r="AS26" s="82" t="str">
        <f t="shared" si="25"/>
        <v/>
      </c>
      <c r="AT26" s="82" t="str">
        <f t="shared" si="25"/>
        <v/>
      </c>
      <c r="AU26" s="82" t="str">
        <f t="shared" si="25"/>
        <v/>
      </c>
      <c r="AV26" s="82" t="str">
        <f t="shared" si="25"/>
        <v/>
      </c>
      <c r="AW26" s="82" t="str">
        <f t="shared" si="25"/>
        <v/>
      </c>
      <c r="AX26" s="82" t="str">
        <f t="shared" si="25"/>
        <v>X</v>
      </c>
      <c r="AY26" s="82" t="str">
        <f t="shared" si="25"/>
        <v/>
      </c>
      <c r="AZ26" s="82" t="str">
        <f t="shared" si="25"/>
        <v/>
      </c>
      <c r="BA26" s="82" t="str">
        <f t="shared" si="25"/>
        <v/>
      </c>
      <c r="BB26" s="82"/>
      <c r="BC26" s="82" t="str">
        <f t="shared" si="2"/>
        <v>Roseville</v>
      </c>
      <c r="BD26" s="82"/>
      <c r="BE26" s="82">
        <f t="shared" si="3"/>
        <v>0.47</v>
      </c>
      <c r="BF26" s="204">
        <f t="shared" si="4"/>
        <v>0.47</v>
      </c>
      <c r="BG26" s="82"/>
      <c r="BH26" s="82" t="str">
        <f t="shared" si="5"/>
        <v/>
      </c>
      <c r="BI26" s="82" t="str">
        <f t="shared" si="6"/>
        <v/>
      </c>
      <c r="BJ26" s="82" t="str">
        <f t="shared" si="7"/>
        <v/>
      </c>
      <c r="BK26" s="82" t="str">
        <f t="shared" si="8"/>
        <v/>
      </c>
      <c r="BL26" s="82" t="str">
        <f t="shared" si="9"/>
        <v/>
      </c>
      <c r="BM26" s="82" t="str">
        <f t="shared" si="10"/>
        <v/>
      </c>
      <c r="BN26" s="82" t="str">
        <f t="shared" si="11"/>
        <v/>
      </c>
      <c r="BO26" s="82" t="str">
        <f t="shared" si="12"/>
        <v/>
      </c>
      <c r="BP26" s="82" t="str">
        <f t="shared" si="13"/>
        <v>X</v>
      </c>
      <c r="BQ26" s="82" t="str">
        <f t="shared" si="14"/>
        <v/>
      </c>
      <c r="BR26" s="82" t="str">
        <f t="shared" si="15"/>
        <v>X</v>
      </c>
      <c r="BS26" s="82" t="str">
        <f t="shared" si="16"/>
        <v/>
      </c>
      <c r="BT26" s="82"/>
      <c r="BU26" s="82" t="str">
        <f t="shared" si="17"/>
        <v>X</v>
      </c>
      <c r="BV26" s="82" t="str">
        <f t="shared" si="18"/>
        <v/>
      </c>
      <c r="BW26" s="82" t="str">
        <f t="shared" si="19"/>
        <v/>
      </c>
      <c r="BX26" s="82" t="str">
        <f t="shared" si="20"/>
        <v>X</v>
      </c>
      <c r="BY26" s="82"/>
      <c r="BZ26" s="82"/>
      <c r="CA26" s="82"/>
      <c r="CB26" s="82"/>
      <c r="CC26" s="82" t="str">
        <f t="shared" si="21"/>
        <v>X</v>
      </c>
      <c r="CD26" s="82"/>
      <c r="CE26" s="82"/>
      <c r="CF26" s="82"/>
      <c r="CG26" s="82" t="str">
        <f t="shared" si="22"/>
        <v/>
      </c>
      <c r="CH26" s="82" t="str">
        <f t="shared" si="23"/>
        <v>X</v>
      </c>
      <c r="CI26" s="82"/>
      <c r="CJ26" s="42"/>
      <c r="CL26">
        <f t="shared" si="24"/>
        <v>0</v>
      </c>
    </row>
    <row r="27" spans="2:90" ht="29" x14ac:dyDescent="0.35">
      <c r="B27" s="27"/>
      <c r="C27" s="84">
        <v>176</v>
      </c>
      <c r="D27" s="126">
        <v>53048</v>
      </c>
      <c r="E27" s="127" t="s">
        <v>109</v>
      </c>
      <c r="F27" s="163" t="s">
        <v>548</v>
      </c>
      <c r="G27" s="127">
        <v>0.32</v>
      </c>
      <c r="H27" s="127">
        <v>1025</v>
      </c>
      <c r="I27" s="127">
        <v>3296</v>
      </c>
      <c r="J27" s="127">
        <v>4</v>
      </c>
      <c r="K27" s="127">
        <f t="shared" si="0"/>
        <v>4</v>
      </c>
      <c r="L27" s="146">
        <v>38.756507509999999</v>
      </c>
      <c r="M27" s="146">
        <v>-121.28848050000001</v>
      </c>
      <c r="N27" s="127" t="s">
        <v>165</v>
      </c>
      <c r="O27" s="127" t="s">
        <v>107</v>
      </c>
      <c r="P27" s="127" t="s">
        <v>94</v>
      </c>
      <c r="Q27" s="127" t="s">
        <v>94</v>
      </c>
      <c r="R27" s="127" t="s">
        <v>95</v>
      </c>
      <c r="S27" s="127" t="s">
        <v>107</v>
      </c>
      <c r="T27" s="127" t="s">
        <v>97</v>
      </c>
      <c r="U27" s="127" t="s">
        <v>98</v>
      </c>
      <c r="V27" s="127" t="s">
        <v>94</v>
      </c>
      <c r="W27" s="127" t="s">
        <v>94</v>
      </c>
      <c r="X27" s="127" t="s">
        <v>95</v>
      </c>
      <c r="Y27" s="127" t="s">
        <v>94</v>
      </c>
      <c r="Z27" s="127" t="s">
        <v>96</v>
      </c>
      <c r="AA27" s="127" t="s">
        <v>99</v>
      </c>
      <c r="AB27" s="85" t="str">
        <f>INDEX( '[1]Full Existing Stops'!$AS:$AS, MATCH(D27,'[1]Full Existing Stops'!$D:$D, 0))</f>
        <v>Y</v>
      </c>
      <c r="AC27" s="127" t="str">
        <f>INDEX( '[1]Full Existing Stops'!$AW:$AW, MATCH(D27,'[1]Full Existing Stops'!$D:$D, 0))</f>
        <v>5.5 x cont</v>
      </c>
      <c r="AD27" s="85">
        <v>5.5</v>
      </c>
      <c r="AE27" s="127" t="str">
        <f>INDEX( '[1]Full Existing Stops'!$AZ:$AZ, MATCH(D27,'[1]Full Existing Stops'!$D:$D, 0))</f>
        <v>Y</v>
      </c>
      <c r="AF27" s="127" t="s">
        <v>96</v>
      </c>
      <c r="AG27" s="127" t="s">
        <v>94</v>
      </c>
      <c r="AH27" s="85" t="s">
        <v>96</v>
      </c>
      <c r="AI27" s="85">
        <f>INDEX( '[1]Full Existing Stops'!$BJ:$BJ, MATCH(D27,'[1]Full Existing Stops'!$D:$D, 0))</f>
        <v>2</v>
      </c>
      <c r="AJ27" s="85" t="str">
        <f>INDEX( '[1]Full Existing Stops'!$BF:$BF, MATCH(D27,'[1]Full Existing Stops'!$D:$D, 0))</f>
        <v>NY Pizza, Verira's, Church</v>
      </c>
      <c r="AK27" s="85" t="s">
        <v>122</v>
      </c>
      <c r="AL27" s="85" t="s">
        <v>109</v>
      </c>
      <c r="AM27" s="85" t="s">
        <v>104</v>
      </c>
      <c r="AN27" s="85" t="str">
        <f>INDEX( '[1]Full Existing Stops'!$AG:$AG, MATCH(D27,'[1]Full Existing Stops'!$D:$D, 0))</f>
        <v>Y</v>
      </c>
      <c r="AO27" s="85" t="str">
        <f>INDEX( '[1]Full Existing Stops'!$AH:$AH, MATCH(D27,'[1]Full Existing Stops'!$D:$D, 0))</f>
        <v>Tree</v>
      </c>
      <c r="AP27" s="127"/>
      <c r="AQ27" s="86" t="str">
        <f t="shared" si="25"/>
        <v/>
      </c>
      <c r="AR27" s="86" t="str">
        <f t="shared" si="25"/>
        <v/>
      </c>
      <c r="AS27" s="86" t="str">
        <f t="shared" si="25"/>
        <v/>
      </c>
      <c r="AT27" s="86" t="str">
        <f t="shared" si="25"/>
        <v>X</v>
      </c>
      <c r="AU27" s="86" t="str">
        <f t="shared" si="25"/>
        <v/>
      </c>
      <c r="AV27" s="86" t="str">
        <f t="shared" si="25"/>
        <v/>
      </c>
      <c r="AW27" s="86" t="str">
        <f t="shared" si="25"/>
        <v/>
      </c>
      <c r="AX27" s="86" t="str">
        <f t="shared" si="25"/>
        <v/>
      </c>
      <c r="AY27" s="86" t="str">
        <f t="shared" si="25"/>
        <v/>
      </c>
      <c r="AZ27" s="86" t="str">
        <f t="shared" si="25"/>
        <v/>
      </c>
      <c r="BA27" s="86" t="str">
        <f t="shared" si="25"/>
        <v/>
      </c>
      <c r="BB27" s="86"/>
      <c r="BC27" s="86" t="str">
        <f t="shared" si="2"/>
        <v>Roseville</v>
      </c>
      <c r="BD27" s="86"/>
      <c r="BE27" s="82">
        <f t="shared" si="3"/>
        <v>0.32</v>
      </c>
      <c r="BF27" s="205">
        <f t="shared" si="4"/>
        <v>0.32</v>
      </c>
      <c r="BG27" s="86"/>
      <c r="BH27" s="86" t="str">
        <f t="shared" si="5"/>
        <v/>
      </c>
      <c r="BI27" s="86" t="str">
        <f t="shared" si="6"/>
        <v/>
      </c>
      <c r="BJ27" s="86" t="str">
        <f t="shared" si="7"/>
        <v/>
      </c>
      <c r="BK27" s="86" t="str">
        <f t="shared" si="8"/>
        <v/>
      </c>
      <c r="BL27" s="86" t="str">
        <f t="shared" si="9"/>
        <v/>
      </c>
      <c r="BM27" s="86" t="str">
        <f t="shared" si="10"/>
        <v>X</v>
      </c>
      <c r="BN27" s="86">
        <f t="shared" si="11"/>
        <v>2.5</v>
      </c>
      <c r="BO27" s="86" t="str">
        <f t="shared" si="12"/>
        <v/>
      </c>
      <c r="BP27" s="86" t="str">
        <f t="shared" si="13"/>
        <v>X</v>
      </c>
      <c r="BQ27" s="86" t="str">
        <f t="shared" si="14"/>
        <v/>
      </c>
      <c r="BR27" s="86" t="str">
        <f t="shared" si="15"/>
        <v>X</v>
      </c>
      <c r="BS27" s="86" t="str">
        <f t="shared" si="16"/>
        <v/>
      </c>
      <c r="BT27" s="86"/>
      <c r="BU27" s="86" t="str">
        <f t="shared" si="17"/>
        <v>X</v>
      </c>
      <c r="BV27" s="86" t="str">
        <f t="shared" si="18"/>
        <v>X</v>
      </c>
      <c r="BW27" s="86" t="str">
        <f t="shared" si="19"/>
        <v/>
      </c>
      <c r="BX27" s="86" t="str">
        <f t="shared" si="20"/>
        <v>X</v>
      </c>
      <c r="BY27" s="86"/>
      <c r="BZ27" s="86"/>
      <c r="CA27" s="86"/>
      <c r="CB27" s="86"/>
      <c r="CC27" s="86" t="str">
        <f t="shared" si="21"/>
        <v/>
      </c>
      <c r="CD27" s="86"/>
      <c r="CE27" s="86"/>
      <c r="CF27" s="86"/>
      <c r="CG27" s="86" t="str">
        <f t="shared" si="22"/>
        <v/>
      </c>
      <c r="CH27" s="86" t="str">
        <f t="shared" si="23"/>
        <v/>
      </c>
      <c r="CI27" s="86"/>
      <c r="CJ27" s="43"/>
      <c r="CL27">
        <f t="shared" si="24"/>
        <v>0</v>
      </c>
    </row>
    <row r="28" spans="2:90" x14ac:dyDescent="0.35">
      <c r="B28" s="25"/>
      <c r="C28" s="80">
        <v>217</v>
      </c>
      <c r="D28" s="128">
        <v>53177</v>
      </c>
      <c r="E28" s="129" t="s">
        <v>109</v>
      </c>
      <c r="F28" s="160" t="s">
        <v>549</v>
      </c>
      <c r="G28" s="129">
        <v>0.26</v>
      </c>
      <c r="H28" s="129">
        <v>2549</v>
      </c>
      <c r="I28" s="129">
        <v>2671</v>
      </c>
      <c r="J28" s="129">
        <v>4</v>
      </c>
      <c r="K28" s="129">
        <f t="shared" si="0"/>
        <v>4</v>
      </c>
      <c r="L28" s="145">
        <v>38.784822460000001</v>
      </c>
      <c r="M28" s="145">
        <v>-121.3326162</v>
      </c>
      <c r="N28" s="129" t="s">
        <v>165</v>
      </c>
      <c r="O28" s="129" t="s">
        <v>446</v>
      </c>
      <c r="P28" s="129" t="s">
        <v>94</v>
      </c>
      <c r="Q28" s="129" t="s">
        <v>94</v>
      </c>
      <c r="R28" s="129" t="s">
        <v>95</v>
      </c>
      <c r="S28" s="129" t="s">
        <v>96</v>
      </c>
      <c r="T28" s="129" t="s">
        <v>98</v>
      </c>
      <c r="U28" s="129" t="s">
        <v>122</v>
      </c>
      <c r="V28" s="129" t="s">
        <v>94</v>
      </c>
      <c r="W28" s="129" t="s">
        <v>94</v>
      </c>
      <c r="X28" s="129" t="s">
        <v>98</v>
      </c>
      <c r="Y28" s="129" t="s">
        <v>94</v>
      </c>
      <c r="Z28" s="129" t="s">
        <v>96</v>
      </c>
      <c r="AA28" s="129" t="s">
        <v>99</v>
      </c>
      <c r="AB28" s="81" t="str">
        <f>INDEX( '[1]Full Existing Stops'!$AS:$AS, MATCH(D28,'[1]Full Existing Stops'!$D:$D, 0))</f>
        <v>Y</v>
      </c>
      <c r="AC28" s="129" t="str">
        <f>INDEX( '[1]Full Existing Stops'!$AW:$AW, MATCH(D28,'[1]Full Existing Stops'!$D:$D, 0))</f>
        <v>8.5 x cont</v>
      </c>
      <c r="AD28" s="81">
        <v>8.5</v>
      </c>
      <c r="AE28" s="129" t="str">
        <f>INDEX( '[1]Full Existing Stops'!$AZ:$AZ, MATCH(D28,'[1]Full Existing Stops'!$D:$D, 0))</f>
        <v>Y</v>
      </c>
      <c r="AF28" s="129" t="s">
        <v>94</v>
      </c>
      <c r="AG28" s="129" t="s">
        <v>94</v>
      </c>
      <c r="AH28" s="81" t="s">
        <v>96</v>
      </c>
      <c r="AI28" s="81">
        <f>INDEX( '[1]Full Existing Stops'!$BJ:$BJ, MATCH(D28,'[1]Full Existing Stops'!$D:$D, 0))</f>
        <v>2</v>
      </c>
      <c r="AJ28" s="81" t="str">
        <f>INDEX( '[1]Full Existing Stops'!$BF:$BF, MATCH(D28,'[1]Full Existing Stops'!$D:$D, 0))</f>
        <v xml:space="preserve">Residential </v>
      </c>
      <c r="AK28" s="81" t="s">
        <v>122</v>
      </c>
      <c r="AL28" s="81" t="s">
        <v>109</v>
      </c>
      <c r="AM28" s="81" t="s">
        <v>104</v>
      </c>
      <c r="AN28" s="81" t="str">
        <f>INDEX( '[1]Full Existing Stops'!$AG:$AG, MATCH(D28,'[1]Full Existing Stops'!$D:$D, 0))</f>
        <v>Y</v>
      </c>
      <c r="AO28" s="81" t="str">
        <f>INDEX( '[1]Full Existing Stops'!$AH:$AH, MATCH(D28,'[1]Full Existing Stops'!$D:$D, 0))</f>
        <v>Partial Trees</v>
      </c>
      <c r="AP28" s="129"/>
      <c r="AQ28" s="82" t="str">
        <f t="shared" ref="AQ28:BA40" si="26">IF(ISNUMBER(SEARCH(AQ$7,$N28)), "X", "")</f>
        <v/>
      </c>
      <c r="AR28" s="82" t="str">
        <f t="shared" si="26"/>
        <v/>
      </c>
      <c r="AS28" s="82" t="str">
        <f t="shared" si="26"/>
        <v/>
      </c>
      <c r="AT28" s="82" t="str">
        <f t="shared" si="26"/>
        <v>X</v>
      </c>
      <c r="AU28" s="82" t="str">
        <f t="shared" si="26"/>
        <v/>
      </c>
      <c r="AV28" s="82" t="str">
        <f t="shared" si="26"/>
        <v/>
      </c>
      <c r="AW28" s="82" t="str">
        <f t="shared" si="26"/>
        <v/>
      </c>
      <c r="AX28" s="82" t="str">
        <f t="shared" si="26"/>
        <v/>
      </c>
      <c r="AY28" s="82" t="str">
        <f t="shared" si="26"/>
        <v/>
      </c>
      <c r="AZ28" s="82" t="str">
        <f t="shared" si="26"/>
        <v/>
      </c>
      <c r="BA28" s="82" t="str">
        <f t="shared" si="26"/>
        <v/>
      </c>
      <c r="BB28" s="82"/>
      <c r="BC28" s="82" t="str">
        <f t="shared" si="2"/>
        <v>Roseville</v>
      </c>
      <c r="BD28" s="82" t="s">
        <v>115</v>
      </c>
      <c r="BE28" s="82">
        <f t="shared" si="3"/>
        <v>0.26</v>
      </c>
      <c r="BF28" s="204">
        <f t="shared" si="4"/>
        <v>0.26</v>
      </c>
      <c r="BG28" s="82"/>
      <c r="BH28" s="82" t="str">
        <f t="shared" si="5"/>
        <v/>
      </c>
      <c r="BI28" s="82" t="str">
        <f t="shared" si="6"/>
        <v/>
      </c>
      <c r="BJ28" s="82" t="str">
        <f t="shared" si="7"/>
        <v/>
      </c>
      <c r="BK28" s="82" t="str">
        <f t="shared" si="8"/>
        <v/>
      </c>
      <c r="BL28" s="82" t="str">
        <f t="shared" si="9"/>
        <v/>
      </c>
      <c r="BM28" s="82" t="str">
        <f t="shared" si="10"/>
        <v/>
      </c>
      <c r="BN28" s="82" t="str">
        <f t="shared" si="11"/>
        <v/>
      </c>
      <c r="BO28" s="82" t="str">
        <f t="shared" si="12"/>
        <v/>
      </c>
      <c r="BP28" s="82" t="str">
        <f t="shared" si="13"/>
        <v>X</v>
      </c>
      <c r="BQ28" s="82" t="str">
        <f t="shared" si="14"/>
        <v/>
      </c>
      <c r="BR28" s="82" t="str">
        <f t="shared" si="15"/>
        <v>X</v>
      </c>
      <c r="BS28" s="82" t="str">
        <f t="shared" si="16"/>
        <v/>
      </c>
      <c r="BT28" s="82"/>
      <c r="BU28" s="82" t="str">
        <f t="shared" si="17"/>
        <v>X</v>
      </c>
      <c r="BV28" s="82" t="str">
        <f t="shared" si="18"/>
        <v>X</v>
      </c>
      <c r="BW28" s="82" t="str">
        <f t="shared" si="19"/>
        <v/>
      </c>
      <c r="BX28" s="82" t="str">
        <f t="shared" si="20"/>
        <v>X</v>
      </c>
      <c r="BY28" s="82"/>
      <c r="BZ28" s="82"/>
      <c r="CA28" s="82"/>
      <c r="CB28" s="82"/>
      <c r="CC28" s="82" t="str">
        <f t="shared" si="21"/>
        <v>X</v>
      </c>
      <c r="CD28" s="82"/>
      <c r="CE28" s="82"/>
      <c r="CF28" s="82"/>
      <c r="CG28" s="82" t="str">
        <f t="shared" si="22"/>
        <v/>
      </c>
      <c r="CH28" s="82" t="str">
        <f t="shared" si="23"/>
        <v/>
      </c>
      <c r="CI28" s="82"/>
      <c r="CJ28" s="42"/>
      <c r="CL28">
        <f t="shared" si="24"/>
        <v>0</v>
      </c>
    </row>
    <row r="29" spans="2:90" x14ac:dyDescent="0.35">
      <c r="B29" s="27"/>
      <c r="C29" s="84">
        <v>177</v>
      </c>
      <c r="D29" s="126">
        <v>53049</v>
      </c>
      <c r="E29" s="127" t="s">
        <v>109</v>
      </c>
      <c r="F29" s="163" t="s">
        <v>550</v>
      </c>
      <c r="G29" s="127">
        <v>0.26</v>
      </c>
      <c r="H29" s="127">
        <v>1001</v>
      </c>
      <c r="I29" s="127">
        <v>3984</v>
      </c>
      <c r="J29" s="127">
        <v>4</v>
      </c>
      <c r="K29" s="127">
        <f t="shared" si="0"/>
        <v>4</v>
      </c>
      <c r="L29" s="146">
        <v>38.760432999999999</v>
      </c>
      <c r="M29" s="146">
        <v>-121.293048</v>
      </c>
      <c r="N29" s="127" t="s">
        <v>165</v>
      </c>
      <c r="O29" s="127" t="s">
        <v>107</v>
      </c>
      <c r="P29" s="127" t="s">
        <v>94</v>
      </c>
      <c r="Q29" s="127" t="s">
        <v>94</v>
      </c>
      <c r="R29" s="127" t="s">
        <v>95</v>
      </c>
      <c r="S29" s="127" t="s">
        <v>107</v>
      </c>
      <c r="T29" s="127" t="s">
        <v>97</v>
      </c>
      <c r="U29" s="127" t="s">
        <v>98</v>
      </c>
      <c r="V29" s="127" t="s">
        <v>94</v>
      </c>
      <c r="W29" s="127" t="s">
        <v>94</v>
      </c>
      <c r="X29" s="127" t="s">
        <v>95</v>
      </c>
      <c r="Y29" s="127" t="s">
        <v>94</v>
      </c>
      <c r="Z29" s="127" t="s">
        <v>94</v>
      </c>
      <c r="AA29" s="127" t="s">
        <v>99</v>
      </c>
      <c r="AB29" s="85" t="str">
        <f>INDEX( '[1]Full Existing Stops'!$AS:$AS, MATCH(D29,'[1]Full Existing Stops'!$D:$D, 0))</f>
        <v>Y</v>
      </c>
      <c r="AC29" s="127" t="str">
        <f>INDEX( '[1]Full Existing Stops'!$AW:$AW, MATCH(D29,'[1]Full Existing Stops'!$D:$D, 0))</f>
        <v>8.5 x cont</v>
      </c>
      <c r="AD29" s="85">
        <v>8.5</v>
      </c>
      <c r="AE29" s="127" t="str">
        <f>INDEX( '[1]Full Existing Stops'!$AZ:$AZ, MATCH(D29,'[1]Full Existing Stops'!$D:$D, 0))</f>
        <v>Y</v>
      </c>
      <c r="AF29" s="127" t="s">
        <v>96</v>
      </c>
      <c r="AG29" s="127" t="s">
        <v>94</v>
      </c>
      <c r="AH29" s="85" t="s">
        <v>94</v>
      </c>
      <c r="AI29" s="85">
        <f>INDEX( '[1]Full Existing Stops'!$BJ:$BJ, MATCH(D29,'[1]Full Existing Stops'!$D:$D, 0))</f>
        <v>2</v>
      </c>
      <c r="AJ29" s="85" t="str">
        <f>INDEX( '[1]Full Existing Stops'!$BF:$BF, MATCH(D29,'[1]Full Existing Stops'!$D:$D, 0))</f>
        <v>Thrift Shop</v>
      </c>
      <c r="AK29" s="85" t="s">
        <v>122</v>
      </c>
      <c r="AL29" s="85" t="s">
        <v>109</v>
      </c>
      <c r="AM29" s="85" t="s">
        <v>104</v>
      </c>
      <c r="AN29" s="85" t="str">
        <f>INDEX( '[1]Full Existing Stops'!$AG:$AG, MATCH(D29,'[1]Full Existing Stops'!$D:$D, 0))</f>
        <v>Y</v>
      </c>
      <c r="AO29" s="85" t="str">
        <f>INDEX( '[1]Full Existing Stops'!$AH:$AH, MATCH(D29,'[1]Full Existing Stops'!$D:$D, 0))</f>
        <v>Partial Trees</v>
      </c>
      <c r="AP29" s="127"/>
      <c r="AQ29" s="86" t="str">
        <f t="shared" si="26"/>
        <v/>
      </c>
      <c r="AR29" s="86" t="str">
        <f t="shared" si="26"/>
        <v/>
      </c>
      <c r="AS29" s="86" t="str">
        <f t="shared" si="26"/>
        <v/>
      </c>
      <c r="AT29" s="86" t="str">
        <f t="shared" si="26"/>
        <v>X</v>
      </c>
      <c r="AU29" s="86" t="str">
        <f t="shared" si="26"/>
        <v/>
      </c>
      <c r="AV29" s="86" t="str">
        <f t="shared" si="26"/>
        <v/>
      </c>
      <c r="AW29" s="86" t="str">
        <f t="shared" si="26"/>
        <v/>
      </c>
      <c r="AX29" s="86" t="str">
        <f t="shared" si="26"/>
        <v/>
      </c>
      <c r="AY29" s="86" t="str">
        <f t="shared" si="26"/>
        <v/>
      </c>
      <c r="AZ29" s="86" t="str">
        <f t="shared" si="26"/>
        <v/>
      </c>
      <c r="BA29" s="86" t="str">
        <f t="shared" si="26"/>
        <v/>
      </c>
      <c r="BB29" s="86"/>
      <c r="BC29" s="86" t="str">
        <f t="shared" si="2"/>
        <v>Roseville</v>
      </c>
      <c r="BD29" s="86"/>
      <c r="BE29" s="82">
        <f t="shared" si="3"/>
        <v>0.26</v>
      </c>
      <c r="BF29" s="205">
        <f t="shared" si="4"/>
        <v>0.26</v>
      </c>
      <c r="BG29" s="86"/>
      <c r="BH29" s="86" t="str">
        <f t="shared" si="5"/>
        <v/>
      </c>
      <c r="BI29" s="86" t="str">
        <f t="shared" si="6"/>
        <v/>
      </c>
      <c r="BJ29" s="86" t="str">
        <f t="shared" si="7"/>
        <v/>
      </c>
      <c r="BK29" s="86" t="str">
        <f t="shared" si="8"/>
        <v/>
      </c>
      <c r="BL29" s="86" t="str">
        <f t="shared" si="9"/>
        <v/>
      </c>
      <c r="BM29" s="86" t="str">
        <f t="shared" si="10"/>
        <v/>
      </c>
      <c r="BN29" s="86" t="str">
        <f t="shared" si="11"/>
        <v/>
      </c>
      <c r="BO29" s="86" t="str">
        <f t="shared" si="12"/>
        <v/>
      </c>
      <c r="BP29" s="86" t="str">
        <f t="shared" si="13"/>
        <v>X</v>
      </c>
      <c r="BQ29" s="86" t="str">
        <f t="shared" si="14"/>
        <v/>
      </c>
      <c r="BR29" s="86" t="str">
        <f t="shared" si="15"/>
        <v>X</v>
      </c>
      <c r="BS29" s="86" t="str">
        <f t="shared" si="16"/>
        <v/>
      </c>
      <c r="BT29" s="86"/>
      <c r="BU29" s="86" t="str">
        <f t="shared" si="17"/>
        <v>X</v>
      </c>
      <c r="BV29" s="86" t="str">
        <f t="shared" si="18"/>
        <v>X</v>
      </c>
      <c r="BW29" s="86" t="str">
        <f t="shared" si="19"/>
        <v/>
      </c>
      <c r="BX29" s="86" t="str">
        <f t="shared" si="20"/>
        <v>X</v>
      </c>
      <c r="BY29" s="86"/>
      <c r="BZ29" s="86"/>
      <c r="CA29" s="86"/>
      <c r="CB29" s="86"/>
      <c r="CC29" s="86" t="str">
        <f t="shared" si="21"/>
        <v/>
      </c>
      <c r="CD29" s="86"/>
      <c r="CE29" s="86"/>
      <c r="CF29" s="86"/>
      <c r="CG29" s="86" t="str">
        <f t="shared" si="22"/>
        <v/>
      </c>
      <c r="CH29" s="86" t="str">
        <f t="shared" si="23"/>
        <v>X</v>
      </c>
      <c r="CI29" s="86"/>
      <c r="CJ29" s="43"/>
      <c r="CL29">
        <f t="shared" si="24"/>
        <v>0</v>
      </c>
    </row>
    <row r="30" spans="2:90" x14ac:dyDescent="0.35">
      <c r="B30" s="25"/>
      <c r="C30" s="80">
        <v>158</v>
      </c>
      <c r="D30" s="128">
        <v>53012</v>
      </c>
      <c r="E30" s="129" t="s">
        <v>109</v>
      </c>
      <c r="F30" s="160" t="s">
        <v>551</v>
      </c>
      <c r="G30" s="129">
        <v>0.17</v>
      </c>
      <c r="H30" s="129">
        <v>3184</v>
      </c>
      <c r="I30" s="129">
        <v>2803</v>
      </c>
      <c r="J30" s="129">
        <v>4</v>
      </c>
      <c r="K30" s="129">
        <f t="shared" si="0"/>
        <v>4</v>
      </c>
      <c r="L30" s="145">
        <v>38.773122000000001</v>
      </c>
      <c r="M30" s="145">
        <v>-121.3126</v>
      </c>
      <c r="N30" s="129" t="s">
        <v>354</v>
      </c>
      <c r="O30" s="129" t="s">
        <v>129</v>
      </c>
      <c r="P30" s="129" t="s">
        <v>94</v>
      </c>
      <c r="Q30" s="129" t="s">
        <v>94</v>
      </c>
      <c r="R30" s="129" t="s">
        <v>95</v>
      </c>
      <c r="S30" s="129" t="s">
        <v>96</v>
      </c>
      <c r="T30" s="129" t="s">
        <v>98</v>
      </c>
      <c r="U30" s="129" t="s">
        <v>122</v>
      </c>
      <c r="V30" s="129" t="s">
        <v>94</v>
      </c>
      <c r="W30" s="129" t="s">
        <v>94</v>
      </c>
      <c r="X30" s="129" t="s">
        <v>95</v>
      </c>
      <c r="Y30" s="129" t="s">
        <v>94</v>
      </c>
      <c r="Z30" s="129" t="s">
        <v>96</v>
      </c>
      <c r="AA30" s="129" t="s">
        <v>99</v>
      </c>
      <c r="AB30" s="81" t="str">
        <f>INDEX( '[1]Full Existing Stops'!$AS:$AS, MATCH(D30,'[1]Full Existing Stops'!$D:$D, 0))</f>
        <v>Y</v>
      </c>
      <c r="AC30" s="129" t="str">
        <f>INDEX( '[1]Full Existing Stops'!$AW:$AW, MATCH(D30,'[1]Full Existing Stops'!$D:$D, 0))</f>
        <v>8.5 x cont</v>
      </c>
      <c r="AD30" s="81">
        <v>8.5</v>
      </c>
      <c r="AE30" s="129" t="str">
        <f>INDEX( '[1]Full Existing Stops'!$AZ:$AZ, MATCH(D30,'[1]Full Existing Stops'!$D:$D, 0))</f>
        <v xml:space="preserve">Y </v>
      </c>
      <c r="AF30" s="129" t="s">
        <v>98</v>
      </c>
      <c r="AG30" s="129" t="s">
        <v>94</v>
      </c>
      <c r="AH30" s="81" t="s">
        <v>94</v>
      </c>
      <c r="AI30" s="81">
        <f>INDEX( '[1]Full Existing Stops'!$BJ:$BJ, MATCH(D30,'[1]Full Existing Stops'!$D:$D, 0))</f>
        <v>2</v>
      </c>
      <c r="AJ30" s="81" t="str">
        <f>INDEX( '[1]Full Existing Stops'!$BF:$BF, MATCH(D30,'[1]Full Existing Stops'!$D:$D, 0))</f>
        <v>N/A</v>
      </c>
      <c r="AK30" s="81" t="s">
        <v>552</v>
      </c>
      <c r="AL30" s="81" t="s">
        <v>109</v>
      </c>
      <c r="AM30" s="81" t="s">
        <v>104</v>
      </c>
      <c r="AN30" s="81" t="str">
        <f>INDEX( '[1]Full Existing Stops'!$AG:$AG, MATCH(D30,'[1]Full Existing Stops'!$D:$D, 0))</f>
        <v>N</v>
      </c>
      <c r="AO30" s="81" t="str">
        <f>INDEX( '[1]Full Existing Stops'!$AH:$AH, MATCH(D30,'[1]Full Existing Stops'!$D:$D, 0))</f>
        <v xml:space="preserve"> - </v>
      </c>
      <c r="AP30" s="129"/>
      <c r="AQ30" s="82" t="str">
        <f t="shared" si="26"/>
        <v/>
      </c>
      <c r="AR30" s="82" t="str">
        <f t="shared" si="26"/>
        <v/>
      </c>
      <c r="AS30" s="82" t="str">
        <f t="shared" si="26"/>
        <v/>
      </c>
      <c r="AT30" s="82" t="str">
        <f t="shared" si="26"/>
        <v/>
      </c>
      <c r="AU30" s="82" t="str">
        <f t="shared" si="26"/>
        <v/>
      </c>
      <c r="AV30" s="82" t="str">
        <f t="shared" si="26"/>
        <v/>
      </c>
      <c r="AW30" s="82" t="str">
        <f t="shared" si="26"/>
        <v/>
      </c>
      <c r="AX30" s="82" t="str">
        <f t="shared" si="26"/>
        <v/>
      </c>
      <c r="AY30" s="82" t="str">
        <f t="shared" si="26"/>
        <v>X</v>
      </c>
      <c r="AZ30" s="82" t="str">
        <f t="shared" si="26"/>
        <v/>
      </c>
      <c r="BA30" s="82" t="str">
        <f t="shared" si="26"/>
        <v/>
      </c>
      <c r="BB30" s="82"/>
      <c r="BC30" s="82" t="str">
        <f t="shared" si="2"/>
        <v>Roseville</v>
      </c>
      <c r="BD30" s="82"/>
      <c r="BE30" s="82">
        <f t="shared" si="3"/>
        <v>0.17</v>
      </c>
      <c r="BF30" s="204">
        <f t="shared" si="4"/>
        <v>0.17</v>
      </c>
      <c r="BG30" s="82"/>
      <c r="BH30" s="82" t="str">
        <f t="shared" si="5"/>
        <v/>
      </c>
      <c r="BI30" s="82" t="str">
        <f t="shared" si="6"/>
        <v/>
      </c>
      <c r="BJ30" s="82" t="str">
        <f t="shared" si="7"/>
        <v/>
      </c>
      <c r="BK30" s="82" t="str">
        <f t="shared" si="8"/>
        <v/>
      </c>
      <c r="BL30" s="82" t="str">
        <f t="shared" si="9"/>
        <v/>
      </c>
      <c r="BM30" s="82" t="str">
        <f t="shared" si="10"/>
        <v/>
      </c>
      <c r="BN30" s="82" t="str">
        <f t="shared" si="11"/>
        <v/>
      </c>
      <c r="BO30" s="82" t="str">
        <f t="shared" si="12"/>
        <v/>
      </c>
      <c r="BP30" s="82" t="str">
        <f t="shared" si="13"/>
        <v>X</v>
      </c>
      <c r="BQ30" s="82" t="str">
        <f t="shared" si="14"/>
        <v/>
      </c>
      <c r="BR30" s="82" t="str">
        <f t="shared" si="15"/>
        <v>X</v>
      </c>
      <c r="BS30" s="82" t="str">
        <f t="shared" si="16"/>
        <v/>
      </c>
      <c r="BT30" s="82"/>
      <c r="BU30" s="82" t="str">
        <f t="shared" si="17"/>
        <v>X</v>
      </c>
      <c r="BV30" s="82" t="str">
        <f t="shared" si="18"/>
        <v>X</v>
      </c>
      <c r="BW30" s="82" t="str">
        <f t="shared" si="19"/>
        <v/>
      </c>
      <c r="BX30" s="82" t="str">
        <f t="shared" si="20"/>
        <v>X</v>
      </c>
      <c r="BY30" s="82"/>
      <c r="BZ30" s="82"/>
      <c r="CA30" s="82"/>
      <c r="CB30" s="82"/>
      <c r="CC30" s="82" t="str">
        <f t="shared" si="21"/>
        <v>X</v>
      </c>
      <c r="CD30" s="82"/>
      <c r="CE30" s="82"/>
      <c r="CF30" s="82"/>
      <c r="CG30" s="82" t="str">
        <f t="shared" si="22"/>
        <v/>
      </c>
      <c r="CH30" s="82" t="str">
        <f t="shared" si="23"/>
        <v>X</v>
      </c>
      <c r="CI30" s="82"/>
      <c r="CJ30" s="42"/>
      <c r="CL30">
        <f t="shared" si="24"/>
        <v>0</v>
      </c>
    </row>
    <row r="31" spans="2:90" x14ac:dyDescent="0.35">
      <c r="B31" s="27"/>
      <c r="C31" s="84">
        <v>227</v>
      </c>
      <c r="D31" s="126">
        <v>53240</v>
      </c>
      <c r="E31" s="127" t="s">
        <v>109</v>
      </c>
      <c r="F31" s="163" t="s">
        <v>553</v>
      </c>
      <c r="G31" s="127">
        <v>0.11</v>
      </c>
      <c r="H31" s="127">
        <v>195</v>
      </c>
      <c r="I31" s="127">
        <v>122</v>
      </c>
      <c r="J31" s="127">
        <v>4</v>
      </c>
      <c r="K31" s="127">
        <f t="shared" si="0"/>
        <v>4</v>
      </c>
      <c r="L31" s="146">
        <v>38.802579000000001</v>
      </c>
      <c r="M31" s="146">
        <v>-121.316334</v>
      </c>
      <c r="N31" s="127" t="s">
        <v>354</v>
      </c>
      <c r="O31" s="127" t="s">
        <v>107</v>
      </c>
      <c r="P31" s="127" t="s">
        <v>94</v>
      </c>
      <c r="Q31" s="127" t="s">
        <v>94</v>
      </c>
      <c r="R31" s="127" t="s">
        <v>95</v>
      </c>
      <c r="S31" s="127" t="s">
        <v>96</v>
      </c>
      <c r="T31" s="127" t="s">
        <v>98</v>
      </c>
      <c r="U31" s="127" t="s">
        <v>122</v>
      </c>
      <c r="V31" s="127" t="s">
        <v>94</v>
      </c>
      <c r="W31" s="127" t="s">
        <v>94</v>
      </c>
      <c r="X31" s="127" t="s">
        <v>95</v>
      </c>
      <c r="Y31" s="127" t="s">
        <v>94</v>
      </c>
      <c r="Z31" s="127" t="s">
        <v>94</v>
      </c>
      <c r="AA31" s="127" t="s">
        <v>99</v>
      </c>
      <c r="AB31" s="85" t="str">
        <f>INDEX( '[1]Full Existing Stops'!$AS:$AS, MATCH(D31,'[1]Full Existing Stops'!$D:$D, 0))</f>
        <v>Y</v>
      </c>
      <c r="AC31" s="127" t="str">
        <f>INDEX( '[1]Full Existing Stops'!$AW:$AW, MATCH(D31,'[1]Full Existing Stops'!$D:$D, 0))</f>
        <v>5.5 x cont</v>
      </c>
      <c r="AD31" s="85">
        <v>5.5</v>
      </c>
      <c r="AE31" s="127" t="str">
        <f>INDEX( '[1]Full Existing Stops'!$AZ:$AZ, MATCH(D31,'[1]Full Existing Stops'!$D:$D, 0))</f>
        <v xml:space="preserve">Y </v>
      </c>
      <c r="AF31" s="127" t="s">
        <v>94</v>
      </c>
      <c r="AG31" s="127" t="s">
        <v>94</v>
      </c>
      <c r="AH31" s="85" t="s">
        <v>94</v>
      </c>
      <c r="AI31" s="85">
        <f>INDEX( '[1]Full Existing Stops'!$BJ:$BJ, MATCH(D31,'[1]Full Existing Stops'!$D:$D, 0))</f>
        <v>2</v>
      </c>
      <c r="AJ31" s="85" t="str">
        <f>INDEX( '[1]Full Existing Stops'!$BF:$BF, MATCH(D31,'[1]Full Existing Stops'!$D:$D, 0))</f>
        <v>n/a, Pasco Scientific?</v>
      </c>
      <c r="AK31" s="85" t="s">
        <v>122</v>
      </c>
      <c r="AL31" s="85" t="s">
        <v>109</v>
      </c>
      <c r="AM31" s="85" t="s">
        <v>104</v>
      </c>
      <c r="AN31" s="85" t="str">
        <f>INDEX( '[1]Full Existing Stops'!$AG:$AG, MATCH(D31,'[1]Full Existing Stops'!$D:$D, 0))</f>
        <v>Y</v>
      </c>
      <c r="AO31" s="85" t="str">
        <f>INDEX( '[1]Full Existing Stops'!$AH:$AH, MATCH(D31,'[1]Full Existing Stops'!$D:$D, 0))</f>
        <v>Trees</v>
      </c>
      <c r="AP31" s="127"/>
      <c r="AQ31" s="86" t="str">
        <f t="shared" si="26"/>
        <v/>
      </c>
      <c r="AR31" s="86" t="str">
        <f t="shared" si="26"/>
        <v/>
      </c>
      <c r="AS31" s="86" t="str">
        <f t="shared" si="26"/>
        <v/>
      </c>
      <c r="AT31" s="86" t="str">
        <f t="shared" si="26"/>
        <v/>
      </c>
      <c r="AU31" s="86" t="str">
        <f t="shared" si="26"/>
        <v/>
      </c>
      <c r="AV31" s="86" t="str">
        <f t="shared" si="26"/>
        <v/>
      </c>
      <c r="AW31" s="86" t="str">
        <f t="shared" si="26"/>
        <v/>
      </c>
      <c r="AX31" s="86" t="str">
        <f t="shared" si="26"/>
        <v/>
      </c>
      <c r="AY31" s="86" t="str">
        <f t="shared" si="26"/>
        <v>X</v>
      </c>
      <c r="AZ31" s="86" t="str">
        <f t="shared" si="26"/>
        <v/>
      </c>
      <c r="BA31" s="86" t="str">
        <f t="shared" si="26"/>
        <v/>
      </c>
      <c r="BB31" s="86"/>
      <c r="BC31" s="86" t="str">
        <f t="shared" si="2"/>
        <v>Roseville</v>
      </c>
      <c r="BD31" s="86"/>
      <c r="BE31" s="82">
        <f t="shared" si="3"/>
        <v>0.11</v>
      </c>
      <c r="BF31" s="205">
        <f t="shared" si="4"/>
        <v>0.11</v>
      </c>
      <c r="BG31" s="86"/>
      <c r="BH31" s="86" t="str">
        <f t="shared" si="5"/>
        <v/>
      </c>
      <c r="BI31" s="86" t="str">
        <f t="shared" si="6"/>
        <v/>
      </c>
      <c r="BJ31" s="86" t="str">
        <f t="shared" si="7"/>
        <v/>
      </c>
      <c r="BK31" s="86" t="str">
        <f t="shared" si="8"/>
        <v/>
      </c>
      <c r="BL31" s="86" t="str">
        <f t="shared" si="9"/>
        <v/>
      </c>
      <c r="BM31" s="86" t="str">
        <f t="shared" si="10"/>
        <v>X</v>
      </c>
      <c r="BN31" s="86">
        <f t="shared" si="11"/>
        <v>2.5</v>
      </c>
      <c r="BO31" s="86" t="str">
        <f t="shared" si="12"/>
        <v/>
      </c>
      <c r="BP31" s="86" t="str">
        <f t="shared" si="13"/>
        <v>X</v>
      </c>
      <c r="BQ31" s="86" t="str">
        <f t="shared" si="14"/>
        <v/>
      </c>
      <c r="BR31" s="86" t="str">
        <f t="shared" si="15"/>
        <v>X</v>
      </c>
      <c r="BS31" s="86" t="str">
        <f t="shared" si="16"/>
        <v/>
      </c>
      <c r="BT31" s="86"/>
      <c r="BU31" s="86" t="str">
        <f t="shared" si="17"/>
        <v>X</v>
      </c>
      <c r="BV31" s="86" t="str">
        <f t="shared" si="18"/>
        <v>X</v>
      </c>
      <c r="BW31" s="86" t="str">
        <f t="shared" si="19"/>
        <v/>
      </c>
      <c r="BX31" s="86" t="str">
        <f t="shared" si="20"/>
        <v>X</v>
      </c>
      <c r="BY31" s="86"/>
      <c r="BZ31" s="86"/>
      <c r="CA31" s="86"/>
      <c r="CB31" s="86"/>
      <c r="CC31" s="86" t="str">
        <f t="shared" si="21"/>
        <v>X</v>
      </c>
      <c r="CD31" s="86"/>
      <c r="CE31" s="86"/>
      <c r="CF31" s="86"/>
      <c r="CG31" s="86" t="str">
        <f t="shared" si="22"/>
        <v/>
      </c>
      <c r="CH31" s="86" t="str">
        <f t="shared" si="23"/>
        <v>X</v>
      </c>
      <c r="CI31" s="86"/>
      <c r="CJ31" s="43"/>
      <c r="CL31">
        <f t="shared" si="24"/>
        <v>0</v>
      </c>
    </row>
    <row r="32" spans="2:90" x14ac:dyDescent="0.35">
      <c r="B32" s="25"/>
      <c r="C32" s="80">
        <v>150</v>
      </c>
      <c r="D32" s="128">
        <v>53004</v>
      </c>
      <c r="E32" s="129" t="s">
        <v>109</v>
      </c>
      <c r="F32" s="160" t="s">
        <v>554</v>
      </c>
      <c r="G32" s="129">
        <v>0.06</v>
      </c>
      <c r="H32" s="129">
        <v>896</v>
      </c>
      <c r="I32" s="129">
        <v>1437</v>
      </c>
      <c r="J32" s="129">
        <v>4</v>
      </c>
      <c r="K32" s="129">
        <f t="shared" si="0"/>
        <v>4</v>
      </c>
      <c r="L32" s="145">
        <v>38.743278859999997</v>
      </c>
      <c r="M32" s="145">
        <v>-121.3093212</v>
      </c>
      <c r="N32" s="129" t="s">
        <v>354</v>
      </c>
      <c r="O32" s="129" t="s">
        <v>129</v>
      </c>
      <c r="P32" s="129" t="s">
        <v>94</v>
      </c>
      <c r="Q32" s="129" t="s">
        <v>94</v>
      </c>
      <c r="R32" s="129" t="s">
        <v>95</v>
      </c>
      <c r="S32" s="129" t="s">
        <v>96</v>
      </c>
      <c r="T32" s="129" t="s">
        <v>98</v>
      </c>
      <c r="U32" s="129">
        <v>3</v>
      </c>
      <c r="V32" s="129" t="s">
        <v>107</v>
      </c>
      <c r="W32" s="129" t="s">
        <v>96</v>
      </c>
      <c r="X32" s="129" t="s">
        <v>107</v>
      </c>
      <c r="Y32" s="129" t="s">
        <v>94</v>
      </c>
      <c r="Z32" s="129" t="s">
        <v>94</v>
      </c>
      <c r="AA32" s="129" t="s">
        <v>99</v>
      </c>
      <c r="AB32" s="81" t="str">
        <f>INDEX( '[1]Full Existing Stops'!$AS:$AS, MATCH(D32,'[1]Full Existing Stops'!$D:$D, 0))</f>
        <v>Y</v>
      </c>
      <c r="AC32" s="129" t="str">
        <f>INDEX( '[1]Full Existing Stops'!$AW:$AW, MATCH(D32,'[1]Full Existing Stops'!$D:$D, 0))</f>
        <v>8 x cont</v>
      </c>
      <c r="AD32" s="81">
        <v>8</v>
      </c>
      <c r="AE32" s="129" t="str">
        <f>INDEX( '[1]Full Existing Stops'!$AZ:$AZ, MATCH(D32,'[1]Full Existing Stops'!$D:$D, 0))</f>
        <v>Y</v>
      </c>
      <c r="AF32" s="129" t="s">
        <v>96</v>
      </c>
      <c r="AG32" s="129" t="s">
        <v>94</v>
      </c>
      <c r="AH32" s="81" t="s">
        <v>123</v>
      </c>
      <c r="AI32" s="81">
        <f>INDEX( '[1]Full Existing Stops'!$BJ:$BJ, MATCH(D32,'[1]Full Existing Stops'!$D:$D, 0))</f>
        <v>2</v>
      </c>
      <c r="AJ32" s="81" t="str">
        <f>INDEX( '[1]Full Existing Stops'!$BF:$BF, MATCH(D32,'[1]Full Existing Stops'!$D:$D, 0))</f>
        <v>Starbucks</v>
      </c>
      <c r="AK32" s="81" t="s">
        <v>555</v>
      </c>
      <c r="AL32" s="81" t="s">
        <v>109</v>
      </c>
      <c r="AM32" s="81" t="s">
        <v>104</v>
      </c>
      <c r="AN32" s="81" t="str">
        <f>INDEX( '[1]Full Existing Stops'!$AG:$AG, MATCH(D32,'[1]Full Existing Stops'!$D:$D, 0))</f>
        <v>Y</v>
      </c>
      <c r="AO32" s="81" t="str">
        <f>INDEX( '[1]Full Existing Stops'!$AH:$AH, MATCH(D32,'[1]Full Existing Stops'!$D:$D, 0))</f>
        <v>Shelter</v>
      </c>
      <c r="AP32" s="129"/>
      <c r="AQ32" s="82" t="str">
        <f t="shared" si="26"/>
        <v/>
      </c>
      <c r="AR32" s="82" t="str">
        <f t="shared" si="26"/>
        <v/>
      </c>
      <c r="AS32" s="82" t="str">
        <f t="shared" si="26"/>
        <v/>
      </c>
      <c r="AT32" s="82" t="str">
        <f t="shared" si="26"/>
        <v/>
      </c>
      <c r="AU32" s="82" t="str">
        <f t="shared" si="26"/>
        <v/>
      </c>
      <c r="AV32" s="82" t="str">
        <f t="shared" si="26"/>
        <v/>
      </c>
      <c r="AW32" s="82" t="str">
        <f t="shared" si="26"/>
        <v/>
      </c>
      <c r="AX32" s="82" t="str">
        <f t="shared" si="26"/>
        <v/>
      </c>
      <c r="AY32" s="82" t="str">
        <f t="shared" si="26"/>
        <v>X</v>
      </c>
      <c r="AZ32" s="82" t="str">
        <f t="shared" si="26"/>
        <v/>
      </c>
      <c r="BA32" s="82" t="str">
        <f t="shared" si="26"/>
        <v/>
      </c>
      <c r="BB32" s="82"/>
      <c r="BC32" s="82" t="str">
        <f t="shared" si="2"/>
        <v>Roseville</v>
      </c>
      <c r="BD32" s="82"/>
      <c r="BE32" s="82">
        <f t="shared" si="3"/>
        <v>0.06</v>
      </c>
      <c r="BF32" s="204">
        <f t="shared" si="4"/>
        <v>0.06</v>
      </c>
      <c r="BG32" s="82"/>
      <c r="BH32" s="82" t="str">
        <f t="shared" si="5"/>
        <v/>
      </c>
      <c r="BI32" s="82" t="str">
        <f t="shared" si="6"/>
        <v/>
      </c>
      <c r="BJ32" s="82" t="str">
        <f t="shared" si="7"/>
        <v/>
      </c>
      <c r="BK32" s="82" t="str">
        <f t="shared" si="8"/>
        <v/>
      </c>
      <c r="BL32" s="82" t="str">
        <f t="shared" si="9"/>
        <v/>
      </c>
      <c r="BM32" s="82" t="str">
        <f t="shared" si="10"/>
        <v/>
      </c>
      <c r="BN32" s="82" t="str">
        <f t="shared" si="11"/>
        <v/>
      </c>
      <c r="BO32" s="82" t="str">
        <f t="shared" si="12"/>
        <v/>
      </c>
      <c r="BP32" s="82" t="str">
        <f t="shared" si="13"/>
        <v/>
      </c>
      <c r="BQ32" s="82" t="str">
        <f t="shared" si="14"/>
        <v/>
      </c>
      <c r="BR32" s="82" t="str">
        <f t="shared" si="15"/>
        <v>X</v>
      </c>
      <c r="BS32" s="82" t="str">
        <f t="shared" si="16"/>
        <v/>
      </c>
      <c r="BT32" s="82"/>
      <c r="BU32" s="82" t="str">
        <f t="shared" si="17"/>
        <v>X</v>
      </c>
      <c r="BV32" s="82" t="str">
        <f t="shared" si="18"/>
        <v/>
      </c>
      <c r="BW32" s="82" t="str">
        <f t="shared" si="19"/>
        <v/>
      </c>
      <c r="BX32" s="82" t="str">
        <f t="shared" si="20"/>
        <v>X</v>
      </c>
      <c r="BY32" s="82"/>
      <c r="BZ32" s="82"/>
      <c r="CA32" s="82"/>
      <c r="CB32" s="82"/>
      <c r="CC32" s="82" t="str">
        <f t="shared" si="21"/>
        <v/>
      </c>
      <c r="CD32" s="82"/>
      <c r="CE32" s="82"/>
      <c r="CF32" s="82"/>
      <c r="CG32" s="82" t="str">
        <f t="shared" si="22"/>
        <v/>
      </c>
      <c r="CH32" s="82" t="str">
        <f t="shared" si="23"/>
        <v/>
      </c>
      <c r="CI32" s="82"/>
      <c r="CJ32" s="42"/>
      <c r="CL32">
        <f t="shared" si="24"/>
        <v>0</v>
      </c>
    </row>
    <row r="33" spans="2:90" x14ac:dyDescent="0.35">
      <c r="B33" s="27"/>
      <c r="C33" s="84">
        <v>207</v>
      </c>
      <c r="D33" s="126">
        <v>53152</v>
      </c>
      <c r="E33" s="127" t="s">
        <v>109</v>
      </c>
      <c r="F33" s="163" t="s">
        <v>556</v>
      </c>
      <c r="G33" s="127">
        <v>0</v>
      </c>
      <c r="H33" s="127">
        <v>3384</v>
      </c>
      <c r="I33" s="127">
        <v>2228</v>
      </c>
      <c r="J33" s="127">
        <v>4</v>
      </c>
      <c r="K33" s="127">
        <f t="shared" si="0"/>
        <v>4</v>
      </c>
      <c r="L33" s="146">
        <v>38.792616510000002</v>
      </c>
      <c r="M33" s="146">
        <v>-121.31354570000001</v>
      </c>
      <c r="N33" s="127" t="s">
        <v>354</v>
      </c>
      <c r="O33" s="127" t="s">
        <v>107</v>
      </c>
      <c r="P33" s="127" t="s">
        <v>94</v>
      </c>
      <c r="Q33" s="127" t="s">
        <v>94</v>
      </c>
      <c r="R33" s="127" t="s">
        <v>95</v>
      </c>
      <c r="S33" s="127" t="s">
        <v>96</v>
      </c>
      <c r="T33" s="127" t="s">
        <v>98</v>
      </c>
      <c r="U33" s="127" t="s">
        <v>122</v>
      </c>
      <c r="V33" s="127" t="s">
        <v>122</v>
      </c>
      <c r="W33" s="127" t="s">
        <v>94</v>
      </c>
      <c r="X33" s="127" t="s">
        <v>98</v>
      </c>
      <c r="Y33" s="127" t="s">
        <v>94</v>
      </c>
      <c r="Z33" s="127" t="s">
        <v>94</v>
      </c>
      <c r="AA33" s="127" t="s">
        <v>99</v>
      </c>
      <c r="AB33" s="85" t="str">
        <f>INDEX( '[1]Full Existing Stops'!$AS:$AS, MATCH(D33,'[1]Full Existing Stops'!$D:$D, 0))</f>
        <v>Y</v>
      </c>
      <c r="AC33" s="127" t="str">
        <f>INDEX( '[1]Full Existing Stops'!$AW:$AW, MATCH(D33,'[1]Full Existing Stops'!$D:$D, 0))</f>
        <v>8.5 x cont</v>
      </c>
      <c r="AD33" s="85">
        <v>8.5</v>
      </c>
      <c r="AE33" s="127" t="str">
        <f>INDEX( '[1]Full Existing Stops'!$AZ:$AZ, MATCH(D33,'[1]Full Existing Stops'!$D:$D, 0))</f>
        <v xml:space="preserve">Y </v>
      </c>
      <c r="AF33" s="127" t="s">
        <v>94</v>
      </c>
      <c r="AG33" s="127" t="s">
        <v>94</v>
      </c>
      <c r="AH33" s="85" t="s">
        <v>96</v>
      </c>
      <c r="AI33" s="85">
        <f>INDEX( '[1]Full Existing Stops'!$BJ:$BJ, MATCH(D33,'[1]Full Existing Stops'!$D:$D, 0))</f>
        <v>2</v>
      </c>
      <c r="AJ33" s="85" t="str">
        <f>INDEX( '[1]Full Existing Stops'!$BF:$BF, MATCH(D33,'[1]Full Existing Stops'!$D:$D, 0))</f>
        <v>Blue Oaks Technical Center</v>
      </c>
      <c r="AK33" s="85" t="s">
        <v>122</v>
      </c>
      <c r="AL33" s="85" t="s">
        <v>109</v>
      </c>
      <c r="AM33" s="85" t="s">
        <v>104</v>
      </c>
      <c r="AN33" s="85" t="str">
        <f>INDEX( '[1]Full Existing Stops'!$AG:$AG, MATCH(D33,'[1]Full Existing Stops'!$D:$D, 0))</f>
        <v>Y</v>
      </c>
      <c r="AO33" s="85" t="str">
        <f>INDEX( '[1]Full Existing Stops'!$AH:$AH, MATCH(D33,'[1]Full Existing Stops'!$D:$D, 0))</f>
        <v>Partial Trees</v>
      </c>
      <c r="AP33" s="127"/>
      <c r="AQ33" s="86" t="str">
        <f t="shared" si="26"/>
        <v/>
      </c>
      <c r="AR33" s="86" t="str">
        <f t="shared" si="26"/>
        <v/>
      </c>
      <c r="AS33" s="86" t="str">
        <f t="shared" si="26"/>
        <v/>
      </c>
      <c r="AT33" s="86" t="str">
        <f t="shared" si="26"/>
        <v/>
      </c>
      <c r="AU33" s="86" t="str">
        <f t="shared" si="26"/>
        <v/>
      </c>
      <c r="AV33" s="86" t="str">
        <f t="shared" si="26"/>
        <v/>
      </c>
      <c r="AW33" s="86" t="str">
        <f t="shared" si="26"/>
        <v/>
      </c>
      <c r="AX33" s="86" t="str">
        <f t="shared" si="26"/>
        <v/>
      </c>
      <c r="AY33" s="86" t="str">
        <f t="shared" si="26"/>
        <v>X</v>
      </c>
      <c r="AZ33" s="86" t="str">
        <f t="shared" si="26"/>
        <v/>
      </c>
      <c r="BA33" s="86" t="str">
        <f t="shared" si="26"/>
        <v/>
      </c>
      <c r="BB33" s="86"/>
      <c r="BC33" s="86" t="str">
        <f t="shared" si="2"/>
        <v>Roseville</v>
      </c>
      <c r="BD33" s="86" t="s">
        <v>159</v>
      </c>
      <c r="BE33" s="82">
        <f t="shared" si="3"/>
        <v>-1</v>
      </c>
      <c r="BF33" s="205" t="s">
        <v>103</v>
      </c>
      <c r="BG33" s="86"/>
      <c r="BH33" s="86" t="str">
        <f t="shared" si="5"/>
        <v/>
      </c>
      <c r="BI33" s="86" t="str">
        <f t="shared" si="6"/>
        <v/>
      </c>
      <c r="BJ33" s="86" t="str">
        <f t="shared" si="7"/>
        <v/>
      </c>
      <c r="BK33" s="86" t="str">
        <f t="shared" si="8"/>
        <v/>
      </c>
      <c r="BL33" s="86" t="str">
        <f t="shared" si="9"/>
        <v/>
      </c>
      <c r="BM33" s="86" t="str">
        <f t="shared" si="10"/>
        <v/>
      </c>
      <c r="BN33" s="86" t="str">
        <f t="shared" si="11"/>
        <v/>
      </c>
      <c r="BO33" s="86" t="str">
        <f t="shared" si="12"/>
        <v/>
      </c>
      <c r="BP33" s="86" t="str">
        <f t="shared" si="13"/>
        <v>X</v>
      </c>
      <c r="BQ33" s="86" t="str">
        <f t="shared" si="14"/>
        <v/>
      </c>
      <c r="BR33" s="86" t="str">
        <f t="shared" si="15"/>
        <v>X</v>
      </c>
      <c r="BS33" s="86" t="str">
        <f t="shared" si="16"/>
        <v/>
      </c>
      <c r="BT33" s="86"/>
      <c r="BU33" s="86" t="str">
        <f t="shared" si="17"/>
        <v>X</v>
      </c>
      <c r="BV33" s="86" t="str">
        <f t="shared" si="18"/>
        <v>X</v>
      </c>
      <c r="BW33" s="86" t="str">
        <f t="shared" si="19"/>
        <v/>
      </c>
      <c r="BX33" s="86" t="str">
        <f t="shared" si="20"/>
        <v>X</v>
      </c>
      <c r="BY33" s="86"/>
      <c r="BZ33" s="86"/>
      <c r="CA33" s="86"/>
      <c r="CB33" s="86"/>
      <c r="CC33" s="86" t="str">
        <f t="shared" si="21"/>
        <v>X</v>
      </c>
      <c r="CD33" s="86"/>
      <c r="CE33" s="86"/>
      <c r="CF33" s="86"/>
      <c r="CG33" s="86" t="str">
        <f t="shared" si="22"/>
        <v/>
      </c>
      <c r="CH33" s="86" t="str">
        <f t="shared" si="23"/>
        <v/>
      </c>
      <c r="CI33" s="86"/>
      <c r="CJ33" s="43"/>
      <c r="CL33">
        <f t="shared" si="24"/>
        <v>0</v>
      </c>
    </row>
    <row r="34" spans="2:90" x14ac:dyDescent="0.35">
      <c r="B34" s="25"/>
      <c r="C34" s="80">
        <v>171</v>
      </c>
      <c r="D34" s="128">
        <v>53037</v>
      </c>
      <c r="E34" s="129" t="s">
        <v>109</v>
      </c>
      <c r="F34" s="160" t="s">
        <v>557</v>
      </c>
      <c r="G34" s="129">
        <v>0</v>
      </c>
      <c r="H34" s="129">
        <v>2494</v>
      </c>
      <c r="I34" s="129">
        <v>4432</v>
      </c>
      <c r="J34" s="129">
        <v>4</v>
      </c>
      <c r="K34" s="129">
        <f t="shared" si="0"/>
        <v>4</v>
      </c>
      <c r="L34" s="145">
        <v>38.775804000000001</v>
      </c>
      <c r="M34" s="145">
        <v>-121.29478400000001</v>
      </c>
      <c r="N34" s="129" t="s">
        <v>353</v>
      </c>
      <c r="O34" s="129" t="s">
        <v>107</v>
      </c>
      <c r="P34" s="129" t="s">
        <v>94</v>
      </c>
      <c r="Q34" s="129" t="s">
        <v>94</v>
      </c>
      <c r="R34" s="129" t="s">
        <v>95</v>
      </c>
      <c r="S34" s="129" t="s">
        <v>96</v>
      </c>
      <c r="T34" s="129" t="s">
        <v>98</v>
      </c>
      <c r="U34" s="129" t="s">
        <v>122</v>
      </c>
      <c r="V34" s="129" t="s">
        <v>94</v>
      </c>
      <c r="W34" s="129" t="s">
        <v>94</v>
      </c>
      <c r="X34" s="129" t="s">
        <v>98</v>
      </c>
      <c r="Y34" s="129" t="s">
        <v>94</v>
      </c>
      <c r="Z34" s="129" t="s">
        <v>94</v>
      </c>
      <c r="AA34" s="129" t="s">
        <v>99</v>
      </c>
      <c r="AB34" s="81" t="str">
        <f>INDEX( '[1]Full Existing Stops'!$AS:$AS, MATCH(D34,'[1]Full Existing Stops'!$D:$D, 0))</f>
        <v>Y</v>
      </c>
      <c r="AC34" s="129" t="str">
        <f>INDEX( '[1]Full Existing Stops'!$AW:$AW, MATCH(D34,'[1]Full Existing Stops'!$D:$D, 0))</f>
        <v>8.5 x cont</v>
      </c>
      <c r="AD34" s="81">
        <v>8.5</v>
      </c>
      <c r="AE34" s="129" t="str">
        <f>INDEX( '[1]Full Existing Stops'!$AZ:$AZ, MATCH(D34,'[1]Full Existing Stops'!$D:$D, 0))</f>
        <v>Y</v>
      </c>
      <c r="AF34" s="129" t="s">
        <v>96</v>
      </c>
      <c r="AG34" s="129" t="s">
        <v>94</v>
      </c>
      <c r="AH34" s="81" t="s">
        <v>96</v>
      </c>
      <c r="AI34" s="81">
        <f>INDEX( '[1]Full Existing Stops'!$BJ:$BJ, MATCH(D34,'[1]Full Existing Stops'!$D:$D, 0))</f>
        <v>2</v>
      </c>
      <c r="AJ34" s="81" t="str">
        <f>INDEX( '[1]Full Existing Stops'!$BF:$BF, MATCH(D34,'[1]Full Existing Stops'!$D:$D, 0))</f>
        <v>Residential</v>
      </c>
      <c r="AK34" s="81" t="s">
        <v>122</v>
      </c>
      <c r="AL34" s="81" t="s">
        <v>109</v>
      </c>
      <c r="AM34" s="81" t="s">
        <v>104</v>
      </c>
      <c r="AN34" s="81" t="str">
        <f>INDEX( '[1]Full Existing Stops'!$AG:$AG, MATCH(D34,'[1]Full Existing Stops'!$D:$D, 0))</f>
        <v>Y</v>
      </c>
      <c r="AO34" s="81" t="str">
        <f>INDEX( '[1]Full Existing Stops'!$AH:$AH, MATCH(D34,'[1]Full Existing Stops'!$D:$D, 0))</f>
        <v>Partial Trees</v>
      </c>
      <c r="AP34" s="129"/>
      <c r="AQ34" s="82" t="str">
        <f t="shared" si="26"/>
        <v/>
      </c>
      <c r="AR34" s="82" t="str">
        <f t="shared" si="26"/>
        <v/>
      </c>
      <c r="AS34" s="82" t="str">
        <f t="shared" si="26"/>
        <v/>
      </c>
      <c r="AT34" s="82" t="str">
        <f t="shared" si="26"/>
        <v/>
      </c>
      <c r="AU34" s="82" t="str">
        <f t="shared" si="26"/>
        <v/>
      </c>
      <c r="AV34" s="82" t="str">
        <f t="shared" si="26"/>
        <v/>
      </c>
      <c r="AW34" s="82" t="str">
        <f t="shared" si="26"/>
        <v/>
      </c>
      <c r="AX34" s="82" t="str">
        <f t="shared" si="26"/>
        <v>X</v>
      </c>
      <c r="AY34" s="82" t="str">
        <f t="shared" si="26"/>
        <v/>
      </c>
      <c r="AZ34" s="82" t="str">
        <f t="shared" si="26"/>
        <v/>
      </c>
      <c r="BA34" s="82" t="str">
        <f t="shared" si="26"/>
        <v/>
      </c>
      <c r="BB34" s="82"/>
      <c r="BC34" s="82" t="str">
        <f t="shared" si="2"/>
        <v>Roseville</v>
      </c>
      <c r="BD34" s="82"/>
      <c r="BE34" s="82">
        <f t="shared" si="3"/>
        <v>-1</v>
      </c>
      <c r="BF34" s="204" t="s">
        <v>103</v>
      </c>
      <c r="BG34" s="82"/>
      <c r="BH34" s="82" t="str">
        <f t="shared" si="5"/>
        <v/>
      </c>
      <c r="BI34" s="82" t="str">
        <f t="shared" si="6"/>
        <v/>
      </c>
      <c r="BJ34" s="82" t="str">
        <f t="shared" si="7"/>
        <v/>
      </c>
      <c r="BK34" s="82" t="str">
        <f t="shared" si="8"/>
        <v/>
      </c>
      <c r="BL34" s="82" t="str">
        <f t="shared" si="9"/>
        <v/>
      </c>
      <c r="BM34" s="82" t="str">
        <f t="shared" si="10"/>
        <v/>
      </c>
      <c r="BN34" s="82" t="str">
        <f t="shared" si="11"/>
        <v/>
      </c>
      <c r="BO34" s="82" t="str">
        <f t="shared" si="12"/>
        <v/>
      </c>
      <c r="BP34" s="82" t="str">
        <f t="shared" si="13"/>
        <v>X</v>
      </c>
      <c r="BQ34" s="82" t="str">
        <f t="shared" si="14"/>
        <v/>
      </c>
      <c r="BR34" s="82" t="str">
        <f t="shared" si="15"/>
        <v>X</v>
      </c>
      <c r="BS34" s="82" t="str">
        <f t="shared" si="16"/>
        <v/>
      </c>
      <c r="BT34" s="82"/>
      <c r="BU34" s="82" t="str">
        <f t="shared" si="17"/>
        <v>X</v>
      </c>
      <c r="BV34" s="82" t="str">
        <f t="shared" si="18"/>
        <v>X</v>
      </c>
      <c r="BW34" s="82" t="str">
        <f t="shared" si="19"/>
        <v/>
      </c>
      <c r="BX34" s="82" t="str">
        <f t="shared" si="20"/>
        <v>X</v>
      </c>
      <c r="BY34" s="82"/>
      <c r="BZ34" s="82"/>
      <c r="CA34" s="82"/>
      <c r="CB34" s="82"/>
      <c r="CC34" s="82" t="str">
        <f t="shared" si="21"/>
        <v/>
      </c>
      <c r="CD34" s="82"/>
      <c r="CE34" s="82"/>
      <c r="CF34" s="82"/>
      <c r="CG34" s="82" t="str">
        <f t="shared" si="22"/>
        <v/>
      </c>
      <c r="CH34" s="82" t="str">
        <f t="shared" si="23"/>
        <v/>
      </c>
      <c r="CI34" s="82"/>
      <c r="CJ34" s="42"/>
      <c r="CL34">
        <f t="shared" si="24"/>
        <v>0</v>
      </c>
    </row>
    <row r="35" spans="2:90" x14ac:dyDescent="0.35">
      <c r="B35" s="27"/>
      <c r="C35" s="84">
        <v>182</v>
      </c>
      <c r="D35" s="126">
        <v>53061</v>
      </c>
      <c r="E35" s="127" t="s">
        <v>109</v>
      </c>
      <c r="F35" s="163" t="s">
        <v>558</v>
      </c>
      <c r="G35" s="127"/>
      <c r="H35" s="127">
        <v>2277</v>
      </c>
      <c r="I35" s="127">
        <v>2045</v>
      </c>
      <c r="J35" s="127">
        <v>4</v>
      </c>
      <c r="K35" s="127">
        <f t="shared" si="0"/>
        <v>4</v>
      </c>
      <c r="L35" s="146">
        <v>38.756758499999997</v>
      </c>
      <c r="M35" s="146">
        <v>-121.27309529999999</v>
      </c>
      <c r="N35" s="127" t="s">
        <v>129</v>
      </c>
      <c r="O35" s="127" t="s">
        <v>129</v>
      </c>
      <c r="P35" s="127" t="s">
        <v>94</v>
      </c>
      <c r="Q35" s="127" t="s">
        <v>94</v>
      </c>
      <c r="R35" s="127" t="s">
        <v>95</v>
      </c>
      <c r="S35" s="127" t="s">
        <v>123</v>
      </c>
      <c r="T35" s="127" t="s">
        <v>122</v>
      </c>
      <c r="U35" s="127">
        <v>3</v>
      </c>
      <c r="V35" s="127" t="s">
        <v>107</v>
      </c>
      <c r="W35" s="127" t="s">
        <v>96</v>
      </c>
      <c r="X35" s="127" t="s">
        <v>129</v>
      </c>
      <c r="Y35" s="127" t="s">
        <v>94</v>
      </c>
      <c r="Z35" s="127" t="s">
        <v>96</v>
      </c>
      <c r="AA35" s="127" t="s">
        <v>369</v>
      </c>
      <c r="AB35" s="85" t="str">
        <f>INDEX( '[1]Full Existing Stops'!$AS:$AS, MATCH(D35,'[1]Full Existing Stops'!$D:$D, 0))</f>
        <v>Y</v>
      </c>
      <c r="AC35" s="127" t="str">
        <f>INDEX( '[1]Full Existing Stops'!$AW:$AW, MATCH(D35,'[1]Full Existing Stops'!$D:$D, 0))</f>
        <v>5.5 x cont</v>
      </c>
      <c r="AD35" s="85">
        <v>5.5</v>
      </c>
      <c r="AE35" s="127" t="str">
        <f>INDEX( '[1]Full Existing Stops'!$AZ:$AZ, MATCH(D35,'[1]Full Existing Stops'!$D:$D, 0))</f>
        <v xml:space="preserve">Y </v>
      </c>
      <c r="AF35" s="127" t="s">
        <v>123</v>
      </c>
      <c r="AG35" s="127" t="s">
        <v>94</v>
      </c>
      <c r="AH35" s="85" t="s">
        <v>96</v>
      </c>
      <c r="AI35" s="85">
        <f>INDEX( '[1]Full Existing Stops'!$BJ:$BJ, MATCH(D35,'[1]Full Existing Stops'!$D:$D, 0))</f>
        <v>2</v>
      </c>
      <c r="AJ35" s="85" t="str">
        <f>INDEX( '[1]Full Existing Stops'!$BF:$BF, MATCH(D35,'[1]Full Existing Stops'!$D:$D, 0))</f>
        <v>Auto Shops</v>
      </c>
      <c r="AK35" s="85" t="s">
        <v>122</v>
      </c>
      <c r="AL35" s="85" t="s">
        <v>109</v>
      </c>
      <c r="AM35" s="85" t="s">
        <v>104</v>
      </c>
      <c r="AN35" s="85" t="str">
        <f>INDEX( '[1]Full Existing Stops'!$AG:$AG, MATCH(D35,'[1]Full Existing Stops'!$D:$D, 0))</f>
        <v xml:space="preserve">Y </v>
      </c>
      <c r="AO35" s="85" t="str">
        <f>INDEX( '[1]Full Existing Stops'!$AH:$AH, MATCH(D35,'[1]Full Existing Stops'!$D:$D, 0))</f>
        <v>Shelter</v>
      </c>
      <c r="AP35" s="127"/>
      <c r="AQ35" s="86" t="str">
        <f t="shared" si="26"/>
        <v/>
      </c>
      <c r="AR35" s="86" t="str">
        <f t="shared" si="26"/>
        <v>X</v>
      </c>
      <c r="AS35" s="86" t="str">
        <f t="shared" si="26"/>
        <v/>
      </c>
      <c r="AT35" s="86" t="str">
        <f t="shared" si="26"/>
        <v/>
      </c>
      <c r="AU35" s="86" t="str">
        <f t="shared" si="26"/>
        <v/>
      </c>
      <c r="AV35" s="86" t="str">
        <f t="shared" si="26"/>
        <v/>
      </c>
      <c r="AW35" s="86" t="str">
        <f t="shared" si="26"/>
        <v/>
      </c>
      <c r="AX35" s="86" t="str">
        <f t="shared" si="26"/>
        <v/>
      </c>
      <c r="AY35" s="86" t="str">
        <f t="shared" si="26"/>
        <v/>
      </c>
      <c r="AZ35" s="86" t="str">
        <f t="shared" si="26"/>
        <v/>
      </c>
      <c r="BA35" s="86" t="str">
        <f t="shared" si="26"/>
        <v/>
      </c>
      <c r="BB35" s="86"/>
      <c r="BC35" s="86" t="str">
        <f t="shared" si="2"/>
        <v>Roseville</v>
      </c>
      <c r="BD35" s="86"/>
      <c r="BE35" s="82">
        <f t="shared" si="3"/>
        <v>-1</v>
      </c>
      <c r="BF35" s="205" t="s">
        <v>103</v>
      </c>
      <c r="BG35" s="86"/>
      <c r="BH35" s="86" t="str">
        <f t="shared" si="5"/>
        <v/>
      </c>
      <c r="BI35" s="86" t="str">
        <f t="shared" si="6"/>
        <v/>
      </c>
      <c r="BJ35" s="86" t="str">
        <f t="shared" si="7"/>
        <v/>
      </c>
      <c r="BK35" s="86" t="str">
        <f t="shared" si="8"/>
        <v/>
      </c>
      <c r="BL35" s="86" t="str">
        <f t="shared" si="9"/>
        <v/>
      </c>
      <c r="BM35" s="86" t="str">
        <f t="shared" si="10"/>
        <v>X</v>
      </c>
      <c r="BN35" s="86">
        <f t="shared" si="11"/>
        <v>2.5</v>
      </c>
      <c r="BO35" s="86" t="str">
        <f t="shared" si="12"/>
        <v/>
      </c>
      <c r="BP35" s="86" t="str">
        <f t="shared" si="13"/>
        <v/>
      </c>
      <c r="BQ35" s="86" t="str">
        <f t="shared" si="14"/>
        <v/>
      </c>
      <c r="BR35" s="86" t="str">
        <f t="shared" si="15"/>
        <v>X</v>
      </c>
      <c r="BS35" s="86" t="str">
        <f t="shared" si="16"/>
        <v/>
      </c>
      <c r="BT35" s="86"/>
      <c r="BU35" s="86" t="str">
        <f t="shared" si="17"/>
        <v>X</v>
      </c>
      <c r="BV35" s="86" t="str">
        <f t="shared" si="18"/>
        <v/>
      </c>
      <c r="BW35" s="86" t="str">
        <f t="shared" si="19"/>
        <v/>
      </c>
      <c r="BX35" s="86" t="str">
        <f t="shared" si="20"/>
        <v>X</v>
      </c>
      <c r="BY35" s="86"/>
      <c r="BZ35" s="86"/>
      <c r="CA35" s="86"/>
      <c r="CB35" s="86"/>
      <c r="CC35" s="86" t="str">
        <f t="shared" si="21"/>
        <v/>
      </c>
      <c r="CD35" s="86"/>
      <c r="CE35" s="86"/>
      <c r="CF35" s="86"/>
      <c r="CG35" s="86" t="str">
        <f t="shared" si="22"/>
        <v/>
      </c>
      <c r="CH35" s="86" t="str">
        <f t="shared" si="23"/>
        <v/>
      </c>
      <c r="CI35" s="86"/>
      <c r="CJ35" s="43"/>
      <c r="CL35">
        <f t="shared" si="24"/>
        <v>0</v>
      </c>
    </row>
    <row r="36" spans="2:90" x14ac:dyDescent="0.35">
      <c r="B36" s="25"/>
      <c r="C36" s="80">
        <v>208</v>
      </c>
      <c r="D36" s="128">
        <v>53153</v>
      </c>
      <c r="E36" s="129" t="s">
        <v>109</v>
      </c>
      <c r="F36" s="160" t="s">
        <v>559</v>
      </c>
      <c r="G36" s="129">
        <v>0</v>
      </c>
      <c r="H36" s="129">
        <v>896</v>
      </c>
      <c r="I36" s="129">
        <v>1437</v>
      </c>
      <c r="J36" s="129">
        <v>4</v>
      </c>
      <c r="K36" s="129">
        <f t="shared" si="0"/>
        <v>4</v>
      </c>
      <c r="L36" s="145">
        <v>38.745282979999999</v>
      </c>
      <c r="M36" s="145">
        <v>-121.308994</v>
      </c>
      <c r="N36" s="129" t="s">
        <v>354</v>
      </c>
      <c r="O36" s="129" t="s">
        <v>108</v>
      </c>
      <c r="P36" s="129" t="s">
        <v>94</v>
      </c>
      <c r="Q36" s="129" t="s">
        <v>94</v>
      </c>
      <c r="R36" s="129" t="s">
        <v>95</v>
      </c>
      <c r="S36" s="129" t="s">
        <v>96</v>
      </c>
      <c r="T36" s="129" t="s">
        <v>98</v>
      </c>
      <c r="U36" s="129">
        <v>4</v>
      </c>
      <c r="V36" s="129" t="s">
        <v>107</v>
      </c>
      <c r="W36" s="129" t="s">
        <v>96</v>
      </c>
      <c r="X36" s="129" t="s">
        <v>107</v>
      </c>
      <c r="Y36" s="129" t="s">
        <v>94</v>
      </c>
      <c r="Z36" s="129" t="s">
        <v>96</v>
      </c>
      <c r="AA36" s="129" t="s">
        <v>148</v>
      </c>
      <c r="AB36" s="81" t="str">
        <f>INDEX( '[1]Full Existing Stops'!$AS:$AS, MATCH(D36,'[1]Full Existing Stops'!$D:$D, 0))</f>
        <v>Y</v>
      </c>
      <c r="AC36" s="129" t="str">
        <f>INDEX( '[1]Full Existing Stops'!$AW:$AW, MATCH(D36,'[1]Full Existing Stops'!$D:$D, 0))</f>
        <v>5 x cont</v>
      </c>
      <c r="AD36" s="81">
        <v>5</v>
      </c>
      <c r="AE36" s="129" t="str">
        <f>INDEX( '[1]Full Existing Stops'!$AZ:$AZ, MATCH(D36,'[1]Full Existing Stops'!$D:$D, 0))</f>
        <v>Y</v>
      </c>
      <c r="AF36" s="129" t="s">
        <v>96</v>
      </c>
      <c r="AG36" s="129" t="s">
        <v>94</v>
      </c>
      <c r="AH36" s="81" t="s">
        <v>94</v>
      </c>
      <c r="AI36" s="81">
        <f>INDEX( '[1]Full Existing Stops'!$BJ:$BJ, MATCH(D36,'[1]Full Existing Stops'!$D:$D, 0))</f>
        <v>2</v>
      </c>
      <c r="AJ36" s="81" t="str">
        <f>INDEX( '[1]Full Existing Stops'!$BF:$BF, MATCH(D36,'[1]Full Existing Stops'!$D:$D, 0))</f>
        <v>Vinyard Pt, Residential</v>
      </c>
      <c r="AK36" s="81" t="s">
        <v>122</v>
      </c>
      <c r="AL36" s="81" t="s">
        <v>109</v>
      </c>
      <c r="AM36" s="81" t="s">
        <v>104</v>
      </c>
      <c r="AN36" s="81" t="str">
        <f>INDEX( '[1]Full Existing Stops'!$AG:$AG, MATCH(D36,'[1]Full Existing Stops'!$D:$D, 0))</f>
        <v>Y</v>
      </c>
      <c r="AO36" s="81" t="str">
        <f>INDEX( '[1]Full Existing Stops'!$AH:$AH, MATCH(D36,'[1]Full Existing Stops'!$D:$D, 0))</f>
        <v>Shelter</v>
      </c>
      <c r="AP36" s="129"/>
      <c r="AQ36" s="82" t="str">
        <f t="shared" si="26"/>
        <v/>
      </c>
      <c r="AR36" s="82" t="str">
        <f t="shared" si="26"/>
        <v/>
      </c>
      <c r="AS36" s="82" t="str">
        <f t="shared" si="26"/>
        <v/>
      </c>
      <c r="AT36" s="82" t="str">
        <f t="shared" si="26"/>
        <v/>
      </c>
      <c r="AU36" s="82" t="str">
        <f t="shared" si="26"/>
        <v/>
      </c>
      <c r="AV36" s="82" t="str">
        <f t="shared" si="26"/>
        <v/>
      </c>
      <c r="AW36" s="82" t="str">
        <f t="shared" si="26"/>
        <v/>
      </c>
      <c r="AX36" s="82" t="str">
        <f t="shared" si="26"/>
        <v/>
      </c>
      <c r="AY36" s="82" t="str">
        <f t="shared" si="26"/>
        <v>X</v>
      </c>
      <c r="AZ36" s="82" t="str">
        <f t="shared" si="26"/>
        <v/>
      </c>
      <c r="BA36" s="82" t="str">
        <f t="shared" si="26"/>
        <v/>
      </c>
      <c r="BB36" s="82"/>
      <c r="BC36" s="82" t="str">
        <f t="shared" si="2"/>
        <v>Roseville</v>
      </c>
      <c r="BD36" s="82"/>
      <c r="BE36" s="82">
        <f t="shared" si="3"/>
        <v>-1</v>
      </c>
      <c r="BF36" s="204" t="s">
        <v>103</v>
      </c>
      <c r="BG36" s="82"/>
      <c r="BH36" s="82" t="str">
        <f t="shared" si="5"/>
        <v/>
      </c>
      <c r="BI36" s="82" t="str">
        <f t="shared" si="6"/>
        <v/>
      </c>
      <c r="BJ36" s="82" t="str">
        <f t="shared" si="7"/>
        <v/>
      </c>
      <c r="BK36" s="82" t="str">
        <f t="shared" si="8"/>
        <v/>
      </c>
      <c r="BL36" s="82" t="str">
        <f t="shared" si="9"/>
        <v/>
      </c>
      <c r="BM36" s="82" t="str">
        <f t="shared" si="10"/>
        <v>X</v>
      </c>
      <c r="BN36" s="82">
        <f t="shared" si="11"/>
        <v>3</v>
      </c>
      <c r="BO36" s="82" t="str">
        <f t="shared" si="12"/>
        <v/>
      </c>
      <c r="BP36" s="82" t="str">
        <f t="shared" si="13"/>
        <v/>
      </c>
      <c r="BQ36" s="82" t="str">
        <f t="shared" si="14"/>
        <v/>
      </c>
      <c r="BR36" s="82" t="str">
        <f t="shared" si="15"/>
        <v>X</v>
      </c>
      <c r="BS36" s="82" t="str">
        <f t="shared" si="16"/>
        <v/>
      </c>
      <c r="BT36" s="82"/>
      <c r="BU36" s="82" t="str">
        <f t="shared" si="17"/>
        <v>X</v>
      </c>
      <c r="BV36" s="82" t="str">
        <f t="shared" si="18"/>
        <v/>
      </c>
      <c r="BW36" s="82" t="str">
        <f t="shared" si="19"/>
        <v/>
      </c>
      <c r="BX36" s="82" t="str">
        <f t="shared" si="20"/>
        <v>X</v>
      </c>
      <c r="BY36" s="82"/>
      <c r="BZ36" s="82"/>
      <c r="CA36" s="82"/>
      <c r="CB36" s="82"/>
      <c r="CC36" s="82" t="str">
        <f t="shared" si="21"/>
        <v/>
      </c>
      <c r="CD36" s="82"/>
      <c r="CE36" s="82"/>
      <c r="CF36" s="82"/>
      <c r="CG36" s="82" t="str">
        <f t="shared" si="22"/>
        <v/>
      </c>
      <c r="CH36" s="82" t="str">
        <f t="shared" si="23"/>
        <v>X</v>
      </c>
      <c r="CI36" s="82"/>
      <c r="CJ36" s="42"/>
      <c r="CL36">
        <f t="shared" si="24"/>
        <v>0</v>
      </c>
    </row>
    <row r="37" spans="2:90" x14ac:dyDescent="0.35">
      <c r="B37" s="27"/>
      <c r="C37" s="84">
        <v>224</v>
      </c>
      <c r="D37" s="126">
        <v>53199</v>
      </c>
      <c r="E37" s="127" t="s">
        <v>109</v>
      </c>
      <c r="F37" s="163" t="s">
        <v>560</v>
      </c>
      <c r="G37" s="127">
        <v>0</v>
      </c>
      <c r="H37" s="127">
        <v>1272</v>
      </c>
      <c r="I37" s="127">
        <v>1728</v>
      </c>
      <c r="J37" s="127">
        <v>4</v>
      </c>
      <c r="K37" s="127">
        <f t="shared" si="0"/>
        <v>4</v>
      </c>
      <c r="L37" s="146">
        <v>38.730070779999998</v>
      </c>
      <c r="M37" s="146">
        <v>-121.3031682</v>
      </c>
      <c r="N37" s="127" t="s">
        <v>354</v>
      </c>
      <c r="O37" s="127" t="s">
        <v>561</v>
      </c>
      <c r="P37" s="127" t="s">
        <v>94</v>
      </c>
      <c r="Q37" s="127" t="s">
        <v>123</v>
      </c>
      <c r="R37" s="127" t="s">
        <v>108</v>
      </c>
      <c r="S37" s="127" t="s">
        <v>96</v>
      </c>
      <c r="T37" s="127" t="s">
        <v>97</v>
      </c>
      <c r="U37" s="127">
        <v>4</v>
      </c>
      <c r="V37" s="127" t="s">
        <v>98</v>
      </c>
      <c r="W37" s="127" t="s">
        <v>96</v>
      </c>
      <c r="X37" s="127" t="s">
        <v>98</v>
      </c>
      <c r="Y37" s="127" t="s">
        <v>94</v>
      </c>
      <c r="Z37" s="127" t="s">
        <v>96</v>
      </c>
      <c r="AA37" s="127" t="s">
        <v>148</v>
      </c>
      <c r="AB37" s="85" t="str">
        <f>INDEX( '[1]Full Existing Stops'!$AS:$AS, MATCH(D37,'[1]Full Existing Stops'!$D:$D, 0))</f>
        <v>Y</v>
      </c>
      <c r="AC37" s="127" t="str">
        <f>INDEX( '[1]Full Existing Stops'!$AW:$AW, MATCH(D37,'[1]Full Existing Stops'!$D:$D, 0))</f>
        <v>5.5 x cont</v>
      </c>
      <c r="AD37" s="85">
        <v>5.5</v>
      </c>
      <c r="AE37" s="127" t="str">
        <f>INDEX( '[1]Full Existing Stops'!$AZ:$AZ, MATCH(D37,'[1]Full Existing Stops'!$D:$D, 0))</f>
        <v>N</v>
      </c>
      <c r="AF37" s="127" t="s">
        <v>96</v>
      </c>
      <c r="AG37" s="127" t="s">
        <v>94</v>
      </c>
      <c r="AH37" s="85" t="s">
        <v>94</v>
      </c>
      <c r="AI37" s="85">
        <f>INDEX( '[1]Full Existing Stops'!$BJ:$BJ, MATCH(D37,'[1]Full Existing Stops'!$D:$D, 0))</f>
        <v>2</v>
      </c>
      <c r="AJ37" s="85" t="str">
        <f>INDEX( '[1]Full Existing Stops'!$BF:$BF, MATCH(D37,'[1]Full Existing Stops'!$D:$D, 0))</f>
        <v>N/A</v>
      </c>
      <c r="AK37" s="85" t="s">
        <v>122</v>
      </c>
      <c r="AL37" s="85" t="s">
        <v>109</v>
      </c>
      <c r="AM37" s="85" t="s">
        <v>360</v>
      </c>
      <c r="AN37" s="85" t="str">
        <f>INDEX( '[1]Full Existing Stops'!$AG:$AG, MATCH(D37,'[1]Full Existing Stops'!$D:$D, 0))</f>
        <v>B/C</v>
      </c>
      <c r="AO37" s="85" t="str">
        <f>INDEX( '[1]Full Existing Stops'!$AH:$AH, MATCH(D37,'[1]Full Existing Stops'!$D:$D, 0))</f>
        <v xml:space="preserve"> Shelter</v>
      </c>
      <c r="AP37" s="127"/>
      <c r="AQ37" s="86" t="str">
        <f t="shared" si="26"/>
        <v/>
      </c>
      <c r="AR37" s="86" t="str">
        <f t="shared" si="26"/>
        <v/>
      </c>
      <c r="AS37" s="86" t="str">
        <f t="shared" si="26"/>
        <v/>
      </c>
      <c r="AT37" s="86" t="str">
        <f t="shared" si="26"/>
        <v/>
      </c>
      <c r="AU37" s="86" t="str">
        <f t="shared" si="26"/>
        <v/>
      </c>
      <c r="AV37" s="86" t="str">
        <f t="shared" si="26"/>
        <v/>
      </c>
      <c r="AW37" s="86" t="str">
        <f t="shared" si="26"/>
        <v/>
      </c>
      <c r="AX37" s="86" t="str">
        <f t="shared" si="26"/>
        <v/>
      </c>
      <c r="AY37" s="86" t="str">
        <f t="shared" si="26"/>
        <v>X</v>
      </c>
      <c r="AZ37" s="86" t="str">
        <f t="shared" si="26"/>
        <v/>
      </c>
      <c r="BA37" s="86" t="str">
        <f t="shared" si="26"/>
        <v/>
      </c>
      <c r="BB37" s="86"/>
      <c r="BC37" s="86" t="str">
        <f t="shared" si="2"/>
        <v>Roseville</v>
      </c>
      <c r="BD37" s="86"/>
      <c r="BE37" s="82">
        <f t="shared" si="3"/>
        <v>-1</v>
      </c>
      <c r="BF37" s="205" t="s">
        <v>103</v>
      </c>
      <c r="BG37" s="86"/>
      <c r="BH37" s="86" t="str">
        <f t="shared" si="5"/>
        <v/>
      </c>
      <c r="BI37" s="86" t="str">
        <f t="shared" si="6"/>
        <v/>
      </c>
      <c r="BJ37" s="86" t="str">
        <f t="shared" si="7"/>
        <v/>
      </c>
      <c r="BK37" s="86" t="str">
        <f t="shared" si="8"/>
        <v/>
      </c>
      <c r="BL37" s="86" t="str">
        <f t="shared" si="9"/>
        <v/>
      </c>
      <c r="BM37" s="86" t="str">
        <f t="shared" si="10"/>
        <v>X</v>
      </c>
      <c r="BN37" s="86">
        <f t="shared" si="11"/>
        <v>2.5</v>
      </c>
      <c r="BO37" s="86" t="str">
        <f t="shared" si="12"/>
        <v>X</v>
      </c>
      <c r="BP37" s="86" t="str">
        <f t="shared" si="13"/>
        <v/>
      </c>
      <c r="BQ37" s="86" t="str">
        <f t="shared" si="14"/>
        <v/>
      </c>
      <c r="BR37" s="86" t="str">
        <f t="shared" si="15"/>
        <v/>
      </c>
      <c r="BS37" s="86" t="str">
        <f t="shared" si="16"/>
        <v>X</v>
      </c>
      <c r="BT37" s="86"/>
      <c r="BU37" s="86" t="str">
        <f t="shared" si="17"/>
        <v>X</v>
      </c>
      <c r="BV37" s="86" t="str">
        <f t="shared" si="18"/>
        <v>X</v>
      </c>
      <c r="BW37" s="86" t="str">
        <f t="shared" si="19"/>
        <v/>
      </c>
      <c r="BX37" s="86" t="str">
        <f t="shared" si="20"/>
        <v>X</v>
      </c>
      <c r="BY37" s="86"/>
      <c r="BZ37" s="86"/>
      <c r="CA37" s="86"/>
      <c r="CB37" s="86"/>
      <c r="CC37" s="86" t="str">
        <f t="shared" si="21"/>
        <v/>
      </c>
      <c r="CD37" s="86"/>
      <c r="CE37" s="86"/>
      <c r="CF37" s="86"/>
      <c r="CG37" s="86" t="str">
        <f t="shared" si="22"/>
        <v/>
      </c>
      <c r="CH37" s="86" t="str">
        <f t="shared" si="23"/>
        <v>X</v>
      </c>
      <c r="CI37" s="86"/>
      <c r="CJ37" s="43"/>
      <c r="CL37">
        <f t="shared" si="24"/>
        <v>0</v>
      </c>
    </row>
    <row r="38" spans="2:90" x14ac:dyDescent="0.35">
      <c r="B38" s="25"/>
      <c r="C38" s="80">
        <v>273</v>
      </c>
      <c r="D38" s="128" t="s">
        <v>85</v>
      </c>
      <c r="E38" s="129" t="s">
        <v>109</v>
      </c>
      <c r="F38" s="160" t="s">
        <v>634</v>
      </c>
      <c r="G38" s="129"/>
      <c r="H38" s="129">
        <v>2803</v>
      </c>
      <c r="I38" s="129">
        <v>2974</v>
      </c>
      <c r="J38" s="129">
        <v>4</v>
      </c>
      <c r="K38" s="129">
        <f t="shared" si="0"/>
        <v>4</v>
      </c>
      <c r="L38" s="145">
        <v>38.795164356999997</v>
      </c>
      <c r="M38" s="145">
        <v>-121.327918236</v>
      </c>
      <c r="N38" s="129" t="s">
        <v>98</v>
      </c>
      <c r="O38" s="129" t="s">
        <v>94</v>
      </c>
      <c r="P38" s="129" t="s">
        <v>94</v>
      </c>
      <c r="Q38" s="129" t="s">
        <v>94</v>
      </c>
      <c r="R38" s="129" t="s">
        <v>95</v>
      </c>
      <c r="S38" s="129" t="s">
        <v>96</v>
      </c>
      <c r="T38" s="129" t="s">
        <v>98</v>
      </c>
      <c r="U38" s="129" t="s">
        <v>122</v>
      </c>
      <c r="V38" s="129" t="s">
        <v>94</v>
      </c>
      <c r="W38" s="129" t="s">
        <v>94</v>
      </c>
      <c r="X38" s="129" t="s">
        <v>98</v>
      </c>
      <c r="Y38" s="129" t="s">
        <v>94</v>
      </c>
      <c r="Z38" s="129" t="s">
        <v>94</v>
      </c>
      <c r="AA38" s="129" t="s">
        <v>99</v>
      </c>
      <c r="AB38" s="81" t="s">
        <v>96</v>
      </c>
      <c r="AC38" s="129" t="s">
        <v>449</v>
      </c>
      <c r="AD38" s="81">
        <v>8.5</v>
      </c>
      <c r="AE38" s="129" t="s">
        <v>96</v>
      </c>
      <c r="AF38" s="129" t="s">
        <v>96</v>
      </c>
      <c r="AG38" s="129" t="s">
        <v>94</v>
      </c>
      <c r="AH38" s="81" t="s">
        <v>96</v>
      </c>
      <c r="AI38" s="81">
        <f>INDEX('[1]Full New Stop'!$BJ:$BJ, MATCH(F38,'[1]Full New Stop'!$E:$E, 0))</f>
        <v>2</v>
      </c>
      <c r="AJ38" s="81" t="str">
        <f>INDEX('[1]Full New Stop'!$BF:$BF, MATCH(F38,'[1]Full New Stop'!$E:$E, 0))</f>
        <v>Nugget Markets, Shopping</v>
      </c>
      <c r="AK38" s="81">
        <v>0</v>
      </c>
      <c r="AL38" s="81" t="s">
        <v>109</v>
      </c>
      <c r="AM38" s="81" t="s">
        <v>104</v>
      </c>
      <c r="AN38" s="81" t="str">
        <f>INDEX('[1]Full New Stop'!$AG:$AG, MATCH(F38,'[1]Full New Stop'!$E:$E, 0))</f>
        <v>N</v>
      </c>
      <c r="AO38" s="81" t="str">
        <f>INDEX('[1]Full New Stop'!$AH:$AH, MATCH(F38,'[1]Full New Stop'!$E:$E, 0))</f>
        <v xml:space="preserve"> - </v>
      </c>
      <c r="AP38" s="129"/>
      <c r="AQ38" s="82" t="str">
        <f t="shared" si="26"/>
        <v/>
      </c>
      <c r="AR38" s="82" t="str">
        <f t="shared" si="26"/>
        <v/>
      </c>
      <c r="AS38" s="82" t="str">
        <f t="shared" si="26"/>
        <v/>
      </c>
      <c r="AT38" s="82" t="str">
        <f t="shared" si="26"/>
        <v/>
      </c>
      <c r="AU38" s="82" t="str">
        <f t="shared" si="26"/>
        <v/>
      </c>
      <c r="AV38" s="82" t="str">
        <f t="shared" si="26"/>
        <v/>
      </c>
      <c r="AW38" s="82" t="str">
        <f t="shared" si="26"/>
        <v/>
      </c>
      <c r="AX38" s="82" t="str">
        <f t="shared" si="26"/>
        <v/>
      </c>
      <c r="AY38" s="82" t="str">
        <f t="shared" si="26"/>
        <v/>
      </c>
      <c r="AZ38" s="82" t="str">
        <f t="shared" si="26"/>
        <v/>
      </c>
      <c r="BA38" s="82" t="str">
        <f t="shared" si="26"/>
        <v/>
      </c>
      <c r="BB38" s="82"/>
      <c r="BC38" s="82" t="str">
        <f t="shared" si="2"/>
        <v>Roseville</v>
      </c>
      <c r="BD38" s="82" t="s">
        <v>159</v>
      </c>
      <c r="BE38" s="82">
        <f t="shared" si="3"/>
        <v>-1</v>
      </c>
      <c r="BF38" s="204" t="s">
        <v>103</v>
      </c>
      <c r="BG38" s="82"/>
      <c r="BH38" s="82" t="str">
        <f t="shared" si="5"/>
        <v/>
      </c>
      <c r="BI38" s="82" t="str">
        <f t="shared" si="6"/>
        <v>X</v>
      </c>
      <c r="BJ38" s="82" t="str">
        <f t="shared" si="7"/>
        <v/>
      </c>
      <c r="BK38" s="82" t="str">
        <f t="shared" si="8"/>
        <v/>
      </c>
      <c r="BL38" s="82" t="str">
        <f t="shared" si="9"/>
        <v/>
      </c>
      <c r="BM38" s="82" t="str">
        <f t="shared" si="10"/>
        <v/>
      </c>
      <c r="BN38" s="82" t="str">
        <f t="shared" si="11"/>
        <v/>
      </c>
      <c r="BO38" s="82" t="str">
        <f t="shared" si="12"/>
        <v/>
      </c>
      <c r="BP38" s="82" t="str">
        <f t="shared" si="13"/>
        <v>X</v>
      </c>
      <c r="BQ38" s="82" t="str">
        <f t="shared" si="14"/>
        <v/>
      </c>
      <c r="BR38" s="82" t="str">
        <f t="shared" si="15"/>
        <v>X</v>
      </c>
      <c r="BS38" s="82" t="str">
        <f t="shared" si="16"/>
        <v/>
      </c>
      <c r="BT38" s="82"/>
      <c r="BU38" s="82" t="str">
        <f t="shared" si="17"/>
        <v>X</v>
      </c>
      <c r="BV38" s="82" t="str">
        <f t="shared" si="18"/>
        <v>X</v>
      </c>
      <c r="BW38" s="82" t="str">
        <f t="shared" si="19"/>
        <v/>
      </c>
      <c r="BX38" s="82" t="str">
        <f t="shared" si="20"/>
        <v>X</v>
      </c>
      <c r="BY38" s="82"/>
      <c r="BZ38" s="82"/>
      <c r="CA38" s="82"/>
      <c r="CB38" s="82"/>
      <c r="CC38" s="82" t="str">
        <f t="shared" si="21"/>
        <v/>
      </c>
      <c r="CD38" s="82"/>
      <c r="CE38" s="82"/>
      <c r="CF38" s="82"/>
      <c r="CG38" s="82" t="str">
        <f t="shared" si="22"/>
        <v/>
      </c>
      <c r="CH38" s="82" t="str">
        <f t="shared" si="23"/>
        <v/>
      </c>
      <c r="CI38" s="82"/>
      <c r="CJ38" s="42"/>
      <c r="CL38">
        <f t="shared" si="24"/>
        <v>1</v>
      </c>
    </row>
    <row r="39" spans="2:90" x14ac:dyDescent="0.35">
      <c r="B39" s="27"/>
      <c r="C39" s="84">
        <v>268</v>
      </c>
      <c r="D39" s="126" t="s">
        <v>85</v>
      </c>
      <c r="E39" s="127" t="s">
        <v>109</v>
      </c>
      <c r="F39" s="163" t="s">
        <v>635</v>
      </c>
      <c r="G39" s="127"/>
      <c r="H39" s="127">
        <v>695</v>
      </c>
      <c r="I39" s="127">
        <v>3360</v>
      </c>
      <c r="J39" s="127">
        <v>4</v>
      </c>
      <c r="K39" s="127">
        <f t="shared" si="0"/>
        <v>4</v>
      </c>
      <c r="L39" s="146">
        <v>38.765964990000001</v>
      </c>
      <c r="M39" s="146">
        <v>-121.347472931</v>
      </c>
      <c r="N39" s="127" t="s">
        <v>98</v>
      </c>
      <c r="O39" s="127" t="s">
        <v>107</v>
      </c>
      <c r="P39" s="127" t="s">
        <v>94</v>
      </c>
      <c r="Q39" s="127" t="s">
        <v>123</v>
      </c>
      <c r="R39" s="127" t="s">
        <v>122</v>
      </c>
      <c r="S39" s="127" t="s">
        <v>96</v>
      </c>
      <c r="T39" s="127" t="s">
        <v>98</v>
      </c>
      <c r="U39" s="127">
        <v>5</v>
      </c>
      <c r="V39" s="127" t="s">
        <v>107</v>
      </c>
      <c r="W39" s="127" t="s">
        <v>123</v>
      </c>
      <c r="X39" s="127" t="s">
        <v>107</v>
      </c>
      <c r="Y39" s="127" t="s">
        <v>94</v>
      </c>
      <c r="Z39" s="127" t="s">
        <v>96</v>
      </c>
      <c r="AA39" s="127" t="s">
        <v>98</v>
      </c>
      <c r="AB39" s="85" t="s">
        <v>96</v>
      </c>
      <c r="AC39" s="127" t="s">
        <v>449</v>
      </c>
      <c r="AD39" s="85">
        <v>8.5</v>
      </c>
      <c r="AE39" s="127" t="s">
        <v>96</v>
      </c>
      <c r="AF39" s="127" t="s">
        <v>96</v>
      </c>
      <c r="AG39" s="127" t="s">
        <v>94</v>
      </c>
      <c r="AH39" s="85" t="s">
        <v>123</v>
      </c>
      <c r="AI39" s="85">
        <f>INDEX('[1]Full New Stop'!$BJ:$BJ, MATCH(F39,'[1]Full New Stop'!$E:$E, 0))</f>
        <v>2</v>
      </c>
      <c r="AJ39" s="85" t="str">
        <f>INDEX('[1]Full New Stop'!$BF:$BF, MATCH(F39,'[1]Full New Stop'!$E:$E, 0))</f>
        <v xml:space="preserve">Park </v>
      </c>
      <c r="AK39" s="85">
        <v>0</v>
      </c>
      <c r="AL39" s="85" t="s">
        <v>109</v>
      </c>
      <c r="AM39" s="85" t="s">
        <v>378</v>
      </c>
      <c r="AN39" s="85" t="str">
        <f>INDEX('[1]Full New Stop'!$AG:$AG, MATCH(F39,'[1]Full New Stop'!$E:$E, 0))</f>
        <v>Y</v>
      </c>
      <c r="AO39" s="85" t="str">
        <f>INDEX('[1]Full New Stop'!$AH:$AH, MATCH(F39,'[1]Full New Stop'!$E:$E, 0))</f>
        <v>Shelter</v>
      </c>
      <c r="AP39" s="127"/>
      <c r="AQ39" s="86" t="str">
        <f t="shared" si="26"/>
        <v/>
      </c>
      <c r="AR39" s="86" t="str">
        <f t="shared" si="26"/>
        <v/>
      </c>
      <c r="AS39" s="86" t="str">
        <f t="shared" si="26"/>
        <v/>
      </c>
      <c r="AT39" s="86" t="str">
        <f t="shared" si="26"/>
        <v/>
      </c>
      <c r="AU39" s="86" t="str">
        <f t="shared" si="26"/>
        <v/>
      </c>
      <c r="AV39" s="86" t="str">
        <f t="shared" si="26"/>
        <v/>
      </c>
      <c r="AW39" s="86" t="str">
        <f t="shared" si="26"/>
        <v/>
      </c>
      <c r="AX39" s="86" t="str">
        <f t="shared" si="26"/>
        <v/>
      </c>
      <c r="AY39" s="86" t="str">
        <f t="shared" si="26"/>
        <v/>
      </c>
      <c r="AZ39" s="86" t="str">
        <f t="shared" si="26"/>
        <v/>
      </c>
      <c r="BA39" s="86" t="str">
        <f t="shared" si="26"/>
        <v/>
      </c>
      <c r="BB39" s="86"/>
      <c r="BC39" s="86" t="str">
        <f t="shared" si="2"/>
        <v>Roseville</v>
      </c>
      <c r="BD39" s="86"/>
      <c r="BE39" s="82">
        <f t="shared" si="3"/>
        <v>-1</v>
      </c>
      <c r="BF39" s="205" t="s">
        <v>103</v>
      </c>
      <c r="BG39" s="86"/>
      <c r="BH39" s="86" t="str">
        <f t="shared" si="5"/>
        <v/>
      </c>
      <c r="BI39" s="86" t="s">
        <v>104</v>
      </c>
      <c r="BJ39" s="86" t="str">
        <f t="shared" si="7"/>
        <v/>
      </c>
      <c r="BK39" s="86" t="str">
        <f t="shared" si="8"/>
        <v/>
      </c>
      <c r="BL39" s="86" t="str">
        <f t="shared" si="9"/>
        <v/>
      </c>
      <c r="BM39" s="86" t="str">
        <f t="shared" si="10"/>
        <v/>
      </c>
      <c r="BN39" s="86" t="str">
        <f t="shared" si="11"/>
        <v/>
      </c>
      <c r="BO39" s="86" t="str">
        <f t="shared" si="12"/>
        <v/>
      </c>
      <c r="BP39" s="86" t="str">
        <f t="shared" si="13"/>
        <v/>
      </c>
      <c r="BQ39" s="86" t="str">
        <f t="shared" si="14"/>
        <v/>
      </c>
      <c r="BR39" s="86" t="str">
        <f t="shared" si="15"/>
        <v/>
      </c>
      <c r="BS39" s="86" t="str">
        <f t="shared" si="16"/>
        <v/>
      </c>
      <c r="BT39" s="86"/>
      <c r="BU39" s="86" t="str">
        <f t="shared" si="17"/>
        <v>X</v>
      </c>
      <c r="BV39" s="86" t="str">
        <f t="shared" si="18"/>
        <v/>
      </c>
      <c r="BW39" s="86" t="str">
        <f t="shared" si="19"/>
        <v/>
      </c>
      <c r="BX39" s="86" t="str">
        <f t="shared" si="20"/>
        <v>X</v>
      </c>
      <c r="BY39" s="86"/>
      <c r="BZ39" s="86"/>
      <c r="CA39" s="86"/>
      <c r="CB39" s="86"/>
      <c r="CC39" s="86" t="str">
        <f t="shared" si="21"/>
        <v/>
      </c>
      <c r="CD39" s="86"/>
      <c r="CE39" s="86"/>
      <c r="CF39" s="86"/>
      <c r="CG39" s="86" t="str">
        <f t="shared" si="22"/>
        <v/>
      </c>
      <c r="CH39" s="86" t="str">
        <f t="shared" si="23"/>
        <v/>
      </c>
      <c r="CI39" s="86"/>
      <c r="CJ39" s="43"/>
      <c r="CL39">
        <f t="shared" si="24"/>
        <v>1</v>
      </c>
    </row>
    <row r="40" spans="2:90" x14ac:dyDescent="0.35">
      <c r="B40" s="25"/>
      <c r="C40" s="80">
        <v>270</v>
      </c>
      <c r="D40" s="128" t="s">
        <v>85</v>
      </c>
      <c r="E40" s="129" t="s">
        <v>109</v>
      </c>
      <c r="F40" s="160" t="s">
        <v>636</v>
      </c>
      <c r="G40" s="129"/>
      <c r="H40" s="129">
        <v>1025</v>
      </c>
      <c r="I40" s="129">
        <v>3296</v>
      </c>
      <c r="J40" s="129">
        <v>4</v>
      </c>
      <c r="K40" s="129">
        <f t="shared" si="0"/>
        <v>4</v>
      </c>
      <c r="L40" s="145">
        <v>38.757867203000004</v>
      </c>
      <c r="M40" s="145">
        <v>-121.28907778600001</v>
      </c>
      <c r="N40" s="129" t="s">
        <v>98</v>
      </c>
      <c r="O40" s="129" t="s">
        <v>94</v>
      </c>
      <c r="P40" s="129" t="s">
        <v>94</v>
      </c>
      <c r="Q40" s="129" t="s">
        <v>94</v>
      </c>
      <c r="R40" s="129" t="s">
        <v>95</v>
      </c>
      <c r="S40" s="129" t="s">
        <v>107</v>
      </c>
      <c r="T40" s="129" t="s">
        <v>98</v>
      </c>
      <c r="U40" s="129" t="s">
        <v>122</v>
      </c>
      <c r="V40" s="129" t="s">
        <v>94</v>
      </c>
      <c r="W40" s="129" t="s">
        <v>94</v>
      </c>
      <c r="X40" s="129" t="s">
        <v>95</v>
      </c>
      <c r="Y40" s="129" t="s">
        <v>94</v>
      </c>
      <c r="Z40" s="129" t="s">
        <v>96</v>
      </c>
      <c r="AA40" s="129" t="s">
        <v>99</v>
      </c>
      <c r="AB40" s="81" t="s">
        <v>96</v>
      </c>
      <c r="AC40" s="129" t="s">
        <v>449</v>
      </c>
      <c r="AD40" s="81">
        <v>8.5</v>
      </c>
      <c r="AE40" s="129" t="s">
        <v>96</v>
      </c>
      <c r="AF40" s="129" t="s">
        <v>96</v>
      </c>
      <c r="AG40" s="129" t="s">
        <v>94</v>
      </c>
      <c r="AH40" s="81" t="s">
        <v>123</v>
      </c>
      <c r="AI40" s="81">
        <f>INDEX('[1]Full New Stop'!$BJ:$BJ, MATCH(F40,'[1]Full New Stop'!$E:$E, 0))</f>
        <v>2</v>
      </c>
      <c r="AJ40" s="81" t="str">
        <f>INDEX('[1]Full New Stop'!$BF:$BF, MATCH(F40,'[1]Full New Stop'!$E:$E, 0))</f>
        <v>Downtown Roseville, The Grounds</v>
      </c>
      <c r="AK40" s="81">
        <v>0</v>
      </c>
      <c r="AL40" s="81" t="s">
        <v>109</v>
      </c>
      <c r="AM40" s="81" t="s">
        <v>104</v>
      </c>
      <c r="AN40" s="81" t="str">
        <f>INDEX('[1]Full New Stop'!$AG:$AG, MATCH(F40,'[1]Full New Stop'!$E:$E, 0))</f>
        <v>N</v>
      </c>
      <c r="AO40" s="81" t="str">
        <f>INDEX('[1]Full New Stop'!$AH:$AH, MATCH(F40,'[1]Full New Stop'!$E:$E, 0))</f>
        <v xml:space="preserve"> - </v>
      </c>
      <c r="AP40" s="129"/>
      <c r="AQ40" s="82" t="str">
        <f t="shared" si="26"/>
        <v/>
      </c>
      <c r="AR40" s="82" t="str">
        <f t="shared" si="26"/>
        <v/>
      </c>
      <c r="AS40" s="82" t="str">
        <f t="shared" si="26"/>
        <v/>
      </c>
      <c r="AT40" s="82" t="str">
        <f t="shared" si="26"/>
        <v/>
      </c>
      <c r="AU40" s="82" t="str">
        <f t="shared" si="26"/>
        <v/>
      </c>
      <c r="AV40" s="82" t="str">
        <f t="shared" si="26"/>
        <v/>
      </c>
      <c r="AW40" s="82" t="str">
        <f t="shared" si="26"/>
        <v/>
      </c>
      <c r="AX40" s="82" t="str">
        <f t="shared" si="26"/>
        <v/>
      </c>
      <c r="AY40" s="82" t="str">
        <f t="shared" si="26"/>
        <v/>
      </c>
      <c r="AZ40" s="82" t="str">
        <f t="shared" si="26"/>
        <v/>
      </c>
      <c r="BA40" s="82" t="str">
        <f t="shared" si="26"/>
        <v/>
      </c>
      <c r="BB40" s="82"/>
      <c r="BC40" s="82" t="str">
        <f t="shared" si="2"/>
        <v>Roseville</v>
      </c>
      <c r="BD40" s="82"/>
      <c r="BE40" s="82">
        <f t="shared" si="3"/>
        <v>-1</v>
      </c>
      <c r="BF40" s="204" t="s">
        <v>103</v>
      </c>
      <c r="BG40" s="82"/>
      <c r="BH40" s="82" t="str">
        <f t="shared" si="5"/>
        <v/>
      </c>
      <c r="BI40" s="82" t="str">
        <f>IF(OR(ISNUMBER(SEARCH("N", O40)), ISNUMBER(SEARCH("-", O40))), "X", "")</f>
        <v>X</v>
      </c>
      <c r="BJ40" s="82" t="str">
        <f t="shared" si="7"/>
        <v/>
      </c>
      <c r="BK40" s="82" t="str">
        <f t="shared" si="8"/>
        <v/>
      </c>
      <c r="BL40" s="82" t="str">
        <f t="shared" si="9"/>
        <v/>
      </c>
      <c r="BM40" s="82" t="str">
        <f t="shared" si="10"/>
        <v/>
      </c>
      <c r="BN40" s="82" t="str">
        <f t="shared" si="11"/>
        <v/>
      </c>
      <c r="BO40" s="82" t="str">
        <f t="shared" si="12"/>
        <v/>
      </c>
      <c r="BP40" s="82" t="str">
        <f t="shared" si="13"/>
        <v>X</v>
      </c>
      <c r="BQ40" s="82" t="str">
        <f t="shared" si="14"/>
        <v/>
      </c>
      <c r="BR40" s="82" t="str">
        <f t="shared" si="15"/>
        <v>X</v>
      </c>
      <c r="BS40" s="82" t="str">
        <f t="shared" si="16"/>
        <v/>
      </c>
      <c r="BT40" s="82"/>
      <c r="BU40" s="82" t="str">
        <f t="shared" si="17"/>
        <v>X</v>
      </c>
      <c r="BV40" s="82" t="str">
        <f t="shared" si="18"/>
        <v>X</v>
      </c>
      <c r="BW40" s="82" t="str">
        <f t="shared" si="19"/>
        <v/>
      </c>
      <c r="BX40" s="82" t="str">
        <f t="shared" si="20"/>
        <v>X</v>
      </c>
      <c r="BY40" s="82"/>
      <c r="BZ40" s="82"/>
      <c r="CA40" s="82"/>
      <c r="CB40" s="82"/>
      <c r="CC40" s="82" t="str">
        <f t="shared" si="21"/>
        <v/>
      </c>
      <c r="CD40" s="82"/>
      <c r="CE40" s="82"/>
      <c r="CF40" s="82"/>
      <c r="CG40" s="82" t="str">
        <f t="shared" si="22"/>
        <v/>
      </c>
      <c r="CH40" s="82" t="str">
        <f t="shared" si="23"/>
        <v/>
      </c>
      <c r="CI40" s="82"/>
      <c r="CJ40" s="42"/>
      <c r="CL40">
        <f t="shared" si="24"/>
        <v>1</v>
      </c>
    </row>
    <row r="41" spans="2:90" ht="8.65" customHeight="1" x14ac:dyDescent="0.35">
      <c r="B41" s="103"/>
      <c r="C41" s="104"/>
      <c r="D41" s="105"/>
      <c r="E41" s="108"/>
      <c r="F41" s="104"/>
      <c r="G41" s="104"/>
      <c r="H41" s="104"/>
      <c r="I41" s="104"/>
      <c r="J41" s="104"/>
      <c r="K41" s="104"/>
      <c r="L41" s="104"/>
      <c r="M41" s="104"/>
      <c r="N41" s="104"/>
      <c r="O41" s="104"/>
      <c r="P41" s="104"/>
      <c r="Q41" s="104"/>
      <c r="R41" s="104"/>
      <c r="S41" s="115"/>
      <c r="T41" s="104"/>
      <c r="U41" s="104"/>
      <c r="V41" s="115"/>
      <c r="W41" s="115"/>
      <c r="X41" s="115"/>
      <c r="Y41" s="115"/>
      <c r="Z41" s="115"/>
      <c r="AA41" s="115"/>
      <c r="AB41" s="115"/>
      <c r="AC41" s="115"/>
      <c r="AD41" s="115"/>
      <c r="AE41" s="115"/>
      <c r="AF41" s="115"/>
      <c r="AG41" s="115"/>
      <c r="AH41" s="115"/>
      <c r="AI41" s="115"/>
      <c r="AJ41" s="115"/>
      <c r="AK41" s="115"/>
      <c r="AL41" s="115"/>
      <c r="AM41" s="115"/>
      <c r="AN41" s="115"/>
      <c r="AO41" s="115"/>
      <c r="AP41" s="115"/>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c r="CI41" s="108"/>
      <c r="CJ41" s="111"/>
    </row>
    <row r="42" spans="2:90" ht="14.65" customHeight="1" x14ac:dyDescent="0.35">
      <c r="B42" s="25"/>
      <c r="C42" s="80"/>
      <c r="D42" s="119" t="s">
        <v>135</v>
      </c>
      <c r="E42" s="8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26"/>
    </row>
    <row r="43" spans="2:90" ht="27.4" customHeight="1" x14ac:dyDescent="0.35">
      <c r="B43" s="25"/>
      <c r="C43" s="81"/>
      <c r="D43" s="228" t="s">
        <v>136</v>
      </c>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6"/>
      <c r="CL43">
        <f>SUM(CL8:CL40)</f>
        <v>4</v>
      </c>
    </row>
    <row r="44" spans="2:90" x14ac:dyDescent="0.35">
      <c r="B44" s="25"/>
      <c r="C44" s="81"/>
      <c r="D44" s="113" t="s">
        <v>137</v>
      </c>
      <c r="E44" s="81"/>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26"/>
      <c r="CL44">
        <f>CL43/COUNTA(F8:F40)</f>
        <v>0.12121212121212122</v>
      </c>
    </row>
    <row r="45" spans="2:90" x14ac:dyDescent="0.35">
      <c r="B45" s="25"/>
      <c r="C45" s="81"/>
      <c r="D45" s="113" t="s">
        <v>138</v>
      </c>
      <c r="E45" s="81"/>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26"/>
    </row>
    <row r="46" spans="2:90" x14ac:dyDescent="0.35">
      <c r="B46" s="25"/>
      <c r="C46" s="81"/>
      <c r="D46" s="113" t="s">
        <v>139</v>
      </c>
      <c r="E46" s="81"/>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26"/>
    </row>
    <row r="47" spans="2:90" ht="7.9" customHeight="1" thickBot="1" x14ac:dyDescent="0.4">
      <c r="B47" s="29"/>
      <c r="C47" s="31"/>
      <c r="D47" s="31"/>
      <c r="E47" s="31"/>
      <c r="F47" s="30"/>
      <c r="G47" s="30"/>
      <c r="H47" s="30"/>
      <c r="I47" s="30"/>
      <c r="J47" s="30"/>
      <c r="K47" s="30"/>
      <c r="L47" s="30"/>
      <c r="M47" s="30"/>
      <c r="N47" s="117"/>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2"/>
    </row>
    <row r="48" spans="2:90" x14ac:dyDescent="0.35">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6:42" x14ac:dyDescent="0.35">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6:42" x14ac:dyDescent="0.35">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6:42" x14ac:dyDescent="0.35">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6:42" x14ac:dyDescent="0.3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6:42" x14ac:dyDescent="0.3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6:42" x14ac:dyDescent="0.35">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6:42" x14ac:dyDescent="0.35">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6:42" x14ac:dyDescent="0.35">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6:42" x14ac:dyDescent="0.35">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6:42" x14ac:dyDescent="0.35">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6:42" x14ac:dyDescent="0.35">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6:42" x14ac:dyDescent="0.35">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6:42" x14ac:dyDescent="0.35">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6:42" x14ac:dyDescent="0.35">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6:42" x14ac:dyDescent="0.35">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6:42" x14ac:dyDescent="0.35">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6:42" x14ac:dyDescent="0.35">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6:42" x14ac:dyDescent="0.35">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6:42" x14ac:dyDescent="0.35">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6:42" x14ac:dyDescent="0.35">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6:42" x14ac:dyDescent="0.35">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6:42" x14ac:dyDescent="0.35">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6:42" x14ac:dyDescent="0.3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6:42" x14ac:dyDescent="0.35">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6:42" x14ac:dyDescent="0.35">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6:42" x14ac:dyDescent="0.35">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6:42" x14ac:dyDescent="0.35">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6:42" x14ac:dyDescent="0.35">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6:42" x14ac:dyDescent="0.35">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6:42" x14ac:dyDescent="0.35">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6:42" x14ac:dyDescent="0.35">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6:42" x14ac:dyDescent="0.35">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6:42" x14ac:dyDescent="0.35">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6:42" x14ac:dyDescent="0.35">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6:42" x14ac:dyDescent="0.35">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6:42" x14ac:dyDescent="0.35">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6:42" x14ac:dyDescent="0.35">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6:42" x14ac:dyDescent="0.35">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6:42" x14ac:dyDescent="0.35">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6:42" x14ac:dyDescent="0.35">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6:42" x14ac:dyDescent="0.35">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6:42" x14ac:dyDescent="0.35">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row>
    <row r="91" spans="6:42" x14ac:dyDescent="0.35">
      <c r="F91" s="4"/>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6:42" x14ac:dyDescent="0.3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6:42" x14ac:dyDescent="0.35">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6:42" x14ac:dyDescent="0.35">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6:42" x14ac:dyDescent="0.35">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6:42" x14ac:dyDescent="0.35">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6:42" x14ac:dyDescent="0.35">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6:42" x14ac:dyDescent="0.35">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6:42" x14ac:dyDescent="0.35">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6:42" x14ac:dyDescent="0.35">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6:42" x14ac:dyDescent="0.35">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6:42" x14ac:dyDescent="0.35">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6:42" x14ac:dyDescent="0.35">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6:42" x14ac:dyDescent="0.35">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6:42" x14ac:dyDescent="0.35">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6:42" x14ac:dyDescent="0.35">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6:42" x14ac:dyDescent="0.35">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6:42" x14ac:dyDescent="0.35">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6:42" x14ac:dyDescent="0.35">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6:42" x14ac:dyDescent="0.3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6:42" x14ac:dyDescent="0.35">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6:42" x14ac:dyDescent="0.35">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6:42" x14ac:dyDescent="0.35">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6:42" x14ac:dyDescent="0.35">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6:42" x14ac:dyDescent="0.35">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6:42" x14ac:dyDescent="0.35">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6:42" x14ac:dyDescent="0.35">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6:42" x14ac:dyDescent="0.35">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6:42" x14ac:dyDescent="0.35">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6:42" x14ac:dyDescent="0.35">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6:42" x14ac:dyDescent="0.35">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6:42" x14ac:dyDescent="0.35">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6:42" x14ac:dyDescent="0.35">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6:42" x14ac:dyDescent="0.35">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6:42" x14ac:dyDescent="0.35">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6:42" x14ac:dyDescent="0.35">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6:42" x14ac:dyDescent="0.35">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6:42" x14ac:dyDescent="0.35">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6:42" x14ac:dyDescent="0.35">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6:42" x14ac:dyDescent="0.3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6:42" x14ac:dyDescent="0.35">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6:42" x14ac:dyDescent="0.35">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6:42" x14ac:dyDescent="0.35">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6:42" x14ac:dyDescent="0.3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6:42" x14ac:dyDescent="0.35">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6:42" x14ac:dyDescent="0.35">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6:42" x14ac:dyDescent="0.35">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6:42" x14ac:dyDescent="0.35">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6:42" x14ac:dyDescent="0.35">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6:42" x14ac:dyDescent="0.35">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6:42" x14ac:dyDescent="0.35">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6:42" x14ac:dyDescent="0.35">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6:42" x14ac:dyDescent="0.35">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6:42" x14ac:dyDescent="0.35">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6:42" x14ac:dyDescent="0.35">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6:42" x14ac:dyDescent="0.35">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6:42" x14ac:dyDescent="0.35">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6:42" x14ac:dyDescent="0.35">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6:42" x14ac:dyDescent="0.35">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6:42" x14ac:dyDescent="0.35">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6:42" x14ac:dyDescent="0.35">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6:42" x14ac:dyDescent="0.35">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6:42" x14ac:dyDescent="0.35">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6:42" x14ac:dyDescent="0.35">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6:42" x14ac:dyDescent="0.35">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6:42" x14ac:dyDescent="0.35">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6:42" x14ac:dyDescent="0.35">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6:42" x14ac:dyDescent="0.35">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6:42" x14ac:dyDescent="0.35">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6:42" x14ac:dyDescent="0.35">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6:42" x14ac:dyDescent="0.35">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6:42" x14ac:dyDescent="0.35">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6:42" x14ac:dyDescent="0.35">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6:42" x14ac:dyDescent="0.35">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6:42" x14ac:dyDescent="0.35">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6:42" x14ac:dyDescent="0.35">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6:42" x14ac:dyDescent="0.35">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6:42" x14ac:dyDescent="0.35">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6:42" x14ac:dyDescent="0.35">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6:42" x14ac:dyDescent="0.35">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6:42" x14ac:dyDescent="0.35">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6:42" x14ac:dyDescent="0.35">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6:42" x14ac:dyDescent="0.35">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6:42" x14ac:dyDescent="0.35">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6:42" x14ac:dyDescent="0.35">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6:42" x14ac:dyDescent="0.35">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6:42" x14ac:dyDescent="0.35">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6:42" x14ac:dyDescent="0.35">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6:42" x14ac:dyDescent="0.35">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6:42" x14ac:dyDescent="0.35">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6:42" x14ac:dyDescent="0.35">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6:42" x14ac:dyDescent="0.35">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6:42" x14ac:dyDescent="0.35">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6:42" x14ac:dyDescent="0.35">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6:42" x14ac:dyDescent="0.35">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6:42" x14ac:dyDescent="0.35">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6:42" x14ac:dyDescent="0.35">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6:42" x14ac:dyDescent="0.35">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6:42" x14ac:dyDescent="0.35">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6:42" x14ac:dyDescent="0.35">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6:42" x14ac:dyDescent="0.35">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6:42" x14ac:dyDescent="0.35">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6:42" x14ac:dyDescent="0.35">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6:42" x14ac:dyDescent="0.35">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214" ht="5.25" customHeight="1" x14ac:dyDescent="0.35"/>
  </sheetData>
  <sortState xmlns:xlrd2="http://schemas.microsoft.com/office/spreadsheetml/2017/richdata2" ref="B8:CL40">
    <sortCondition descending="1" ref="BL8:BL40"/>
    <sortCondition descending="1" ref="BE8:BE40"/>
    <sortCondition ref="BD8:BD40" customList="Transfer Stop,Equity Area,Key Destination,School Zone,Commuter"/>
  </sortState>
  <mergeCells count="18">
    <mergeCell ref="BP6:BQ6"/>
    <mergeCell ref="BR6:BS6"/>
    <mergeCell ref="BT6:BT7"/>
    <mergeCell ref="BV6:BW6"/>
    <mergeCell ref="D43:CI43"/>
    <mergeCell ref="CC6:CC7"/>
    <mergeCell ref="CG5:CI5"/>
    <mergeCell ref="CG6:CG7"/>
    <mergeCell ref="CH6:CH7"/>
    <mergeCell ref="CI6:CI7"/>
    <mergeCell ref="AQ6:BA6"/>
    <mergeCell ref="BH5:BL5"/>
    <mergeCell ref="BL6:BL7"/>
    <mergeCell ref="BU5:BW5"/>
    <mergeCell ref="BU6:BU7"/>
    <mergeCell ref="BY6:BY7"/>
    <mergeCell ref="CA6:CA7"/>
    <mergeCell ref="BI6:BK6"/>
  </mergeCells>
  <pageMargins left="0.7" right="0.7" top="0.75" bottom="0.75" header="0.3" footer="0.3"/>
  <pageSetup scale="53"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6B657E9B60DF4184ED6A02309D75A5" ma:contentTypeVersion="19" ma:contentTypeDescription="Create a new document." ma:contentTypeScope="" ma:versionID="fa11d21040923afd7380e6f92383102f">
  <xsd:schema xmlns:xsd="http://www.w3.org/2001/XMLSchema" xmlns:xs="http://www.w3.org/2001/XMLSchema" xmlns:p="http://schemas.microsoft.com/office/2006/metadata/properties" xmlns:ns2="5a356d0b-18e1-4923-a204-e4639485dad6" xmlns:ns3="e8f27365-5caf-4f88-a785-7eba7de399fd" targetNamespace="http://schemas.microsoft.com/office/2006/metadata/properties" ma:root="true" ma:fieldsID="7f88db939657282ee6b1ae4e76308828" ns2:_="" ns3:_="">
    <xsd:import namespace="5a356d0b-18e1-4923-a204-e4639485dad6"/>
    <xsd:import namespace="e8f27365-5caf-4f88-a785-7eba7de399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56d0b-18e1-4923-a204-e4639485d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c730b5c-4b88-4f83-b76e-b8771ccef4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f27365-5caf-4f88-a785-7eba7de39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c960b-dec2-4824-98cc-4afedd384c42}" ma:internalName="TaxCatchAll" ma:showField="CatchAllData" ma:web="e8f27365-5caf-4f88-a785-7eba7de39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5a356d0b-18e1-4923-a204-e4639485dad6" xsi:nil="true"/>
    <TaxCatchAll xmlns="e8f27365-5caf-4f88-a785-7eba7de399fd" xsi:nil="true"/>
    <lcf76f155ced4ddcb4097134ff3c332f xmlns="5a356d0b-18e1-4923-a204-e4639485da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446AA0-4C0E-46FE-B54B-37F929A2889E}">
  <ds:schemaRefs>
    <ds:schemaRef ds:uri="http://schemas.microsoft.com/sharepoint/v3/contenttype/forms"/>
  </ds:schemaRefs>
</ds:datastoreItem>
</file>

<file path=customXml/itemProps2.xml><?xml version="1.0" encoding="utf-8"?>
<ds:datastoreItem xmlns:ds="http://schemas.openxmlformats.org/officeDocument/2006/customXml" ds:itemID="{332E84F2-53CC-4ADA-BBC1-E41AD6491574}"/>
</file>

<file path=customXml/itemProps3.xml><?xml version="1.0" encoding="utf-8"?>
<ds:datastoreItem xmlns:ds="http://schemas.openxmlformats.org/officeDocument/2006/customXml" ds:itemID="{0328125D-0B59-4EED-9539-338BBC401812}">
  <ds:schemaRefs>
    <ds:schemaRef ds:uri="http://purl.org/dc/dcmitype/"/>
    <ds:schemaRef ds:uri="http://purl.org/dc/terms/"/>
    <ds:schemaRef ds:uri="http://purl.org/dc/elements/1.1/"/>
    <ds:schemaRef ds:uri="15202618-85f6-4344-bd1a-d89cdac743bb"/>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Bus Stop Category T 1-4</vt:lpstr>
      <vt:lpstr>PCT Category 1</vt:lpstr>
      <vt:lpstr>PCT Category 2</vt:lpstr>
      <vt:lpstr>PCT Category 3</vt:lpstr>
      <vt:lpstr>PCT Category 4</vt:lpstr>
      <vt:lpstr>Roseville Transit Category 1</vt:lpstr>
      <vt:lpstr>Roseville Transit Category 2</vt:lpstr>
      <vt:lpstr>Roseville Transit Category 3</vt:lpstr>
      <vt:lpstr>Roseville Transit Category 4</vt:lpstr>
      <vt:lpstr>Top Ten Stops for Improvements</vt:lpstr>
      <vt:lpstr>Cat 1 Summary Table</vt:lpstr>
      <vt:lpstr>Cat 2 Summary Table</vt:lpstr>
      <vt:lpstr>Cat 3 Summary Table</vt:lpstr>
      <vt:lpstr>Cat 4 Summary Table</vt:lpstr>
      <vt:lpstr>All Stops Summary Table</vt:lpstr>
      <vt:lpstr>'PCT Category 1'!Print_Titles</vt:lpstr>
      <vt:lpstr>'PCT Category 2'!Print_Titles</vt:lpstr>
      <vt:lpstr>'PCT Category 3'!Print_Titles</vt:lpstr>
      <vt:lpstr>'PCT Category 4'!Print_Titles</vt:lpstr>
      <vt:lpstr>'Roseville Transit Category 1'!Print_Titles</vt:lpstr>
      <vt:lpstr>'Roseville Transit Category 2'!Print_Titles</vt:lpstr>
      <vt:lpstr>'Roseville Transit Category 3'!Print_Titles</vt:lpstr>
      <vt:lpstr>'Roseville Transit Category 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dc:creator>
  <cp:keywords/>
  <dc:description/>
  <cp:lastModifiedBy>Bird, Erik</cp:lastModifiedBy>
  <cp:revision/>
  <dcterms:created xsi:type="dcterms:W3CDTF">2018-06-14T21:55:50Z</dcterms:created>
  <dcterms:modified xsi:type="dcterms:W3CDTF">2026-06-04T15:43:31Z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0x0101002E6B657E9B60DF4184ED6A02309D75A5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